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" yWindow="732" windowWidth="11292" windowHeight="6456" activeTab="0"/>
  </bookViews>
  <sheets>
    <sheet name="Stage-Discharge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<sst xmlns="http://schemas.openxmlformats.org/spreadsheetml/2006/main" count="85" uniqueCount="46">
  <si>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Weir Flow</t>
  </si>
  <si>
    <t>Principle Spillway</t>
  </si>
  <si>
    <t>Orifice #1</t>
  </si>
  <si>
    <t>Orifice #2</t>
  </si>
  <si>
    <t>Orifice #3</t>
  </si>
  <si>
    <t>Orifice Flow</t>
  </si>
  <si>
    <t>Pipe Flow</t>
  </si>
  <si>
    <t>Orifice #4</t>
  </si>
  <si>
    <t>Height</t>
  </si>
  <si>
    <t>Outlet Barrel</t>
  </si>
  <si>
    <t>Length</t>
  </si>
  <si>
    <t>Manning n</t>
  </si>
  <si>
    <t>Diameter (in)</t>
  </si>
  <si>
    <t>Orifice Coef.</t>
  </si>
  <si>
    <t>Side Slopes (x:1)</t>
  </si>
  <si>
    <t>Top of Pond Elev.</t>
  </si>
  <si>
    <t>Bottom of Pond Elev.</t>
  </si>
  <si>
    <t>Ke (1.0)</t>
  </si>
  <si>
    <t>Kb (0.5)</t>
  </si>
  <si>
    <t xml:space="preserve"> Bottom Width (ft)</t>
  </si>
  <si>
    <t>Emerg. Spillway</t>
  </si>
  <si>
    <t>Stage</t>
  </si>
  <si>
    <t>Invert Stage(ft)</t>
  </si>
  <si>
    <t>Water Stage</t>
  </si>
  <si>
    <t>Top Stage</t>
  </si>
  <si>
    <t>Outlet Stage</t>
  </si>
  <si>
    <t>Total Discharge</t>
  </si>
  <si>
    <t>Stage-Discharge Relationship for Riser Structures (input areas are in gray)</t>
  </si>
  <si>
    <t>Orifice #5</t>
  </si>
  <si>
    <t>Number of holes</t>
  </si>
  <si>
    <t>Barrel</t>
  </si>
  <si>
    <t>Flow due to orifi</t>
  </si>
  <si>
    <t>theta</t>
  </si>
  <si>
    <t>Slope (ft/ft)</t>
  </si>
  <si>
    <t>cfs</t>
  </si>
  <si>
    <t>Barrel max flow variables</t>
  </si>
  <si>
    <t>area (ft2)</t>
  </si>
  <si>
    <t>hyd. Radius (ft)</t>
  </si>
  <si>
    <t>Flow length (ft)</t>
  </si>
  <si>
    <t>Orifice Coef. (0.6)</t>
  </si>
  <si>
    <t>Outlet barrel max flow before pipe flow controls</t>
  </si>
  <si>
    <t>check</t>
  </si>
  <si>
    <t>Weir Coef.</t>
  </si>
  <si>
    <t>Diameter (inches)</t>
  </si>
  <si>
    <t>Check Number of Holes</t>
  </si>
  <si>
    <t>Check Hole Spacing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</si>
</sst>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3"/>
      <name val="Arial"/>
      <family val="2"/>
    </font>
    <font>
      <sz val="23"/>
      <name val="Arial"/>
      <family val="0"/>
    </font>
    <font>
      <b/>
      <sz val="23.25"/>
      <name val="Arial"/>
      <family val="0"/>
    </font>
    <font>
      <sz val="23.25"/>
      <name val="Arial"/>
      <family val="0"/>
    </font>
    <font>
      <b/>
      <sz val="14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/>
    </xf>
    <xf numFmtId="2" fontId="7" fillId="3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0" fillId="3" borderId="9" xfId="0" applyNumberFormat="1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6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05"/>
          <c:y val="-0.02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3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525"/>
          <c:y val="0.02575"/>
          <c:w val="0.94475"/>
          <c:h val="0.91175"/>
        </c:manualLayout>
      </c:layout>
      <c:scatterChart>
        <c:scatterStyle val="lineMarker"/>
        <c:varyColors val="0"/>
        <c:ser>
          <c:idx val="0"/>
          <c:order val="0"/>
          <c:tx>
            <c:v>Total Discharge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'Stage-Discharge'!$A$69:$A$109</c:f>
              <c:numCache/>
            </c:numRef>
          </c:xVal>
          <c:yVal>
            <c:numRef>
              <c:f>'Stage-Discharge'!$B$69:$B$109</c:f>
              <c:numCache/>
            </c:numRef>
          </c:yVal>
          <c:smooth val="0"/>
        </c:ser>
        <c:axId val="23604549"/>
        <c:axId val="11114350"/>
      </c:scatterChart>
      <c:valAx>
        <c:axId val="2360454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11114350"/>
        <c:crosses val="autoZero"/>
        <c:crossBetween val="midCat"/>
        <c:dispUnits/>
        <c:majorUnit val="0.5"/>
      </c:valAx>
      <c:valAx>
        <c:axId val="11114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25" b="1" i="0" u="none" baseline="0">
                    <a:latin typeface="Arial"/>
                    <a:ea typeface="Arial"/>
                    <a:cs typeface="Arial"/>
                  </a:rPr>
                  <a:t>Discharge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6045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68</xdr:row>
      <xdr:rowOff>0</xdr:rowOff>
    </xdr:from>
    <xdr:to>
      <xdr:col>9</xdr:col>
      <xdr:colOff>361950</xdr:colOff>
      <xdr:row>109</xdr:row>
      <xdr:rowOff>19050</xdr:rowOff>
    </xdr:to>
    <xdr:graphicFrame>
      <xdr:nvGraphicFramePr>
        <xdr:cNvPr id="1" name="Chart 1"/>
        <xdr:cNvGraphicFramePr/>
      </xdr:nvGraphicFramePr>
      <xdr:xfrm>
        <a:off x="3438525" y="11658600"/>
        <a:ext cx="10944225" cy="783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23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27.140625" style="0" customWidth="1"/>
    <col min="2" max="4" width="24.421875" style="0" bestFit="1" customWidth="1"/>
    <col min="5" max="5" width="23.8515625" style="0" customWidth="1"/>
    <col min="6" max="6" width="21.00390625" style="0" customWidth="1"/>
    <col min="7" max="7" width="21.8515625" style="0" customWidth="1"/>
    <col min="8" max="8" width="20.421875" style="0" customWidth="1"/>
    <col min="9" max="9" width="22.7109375" style="0" bestFit="1" customWidth="1"/>
    <col min="10" max="10" width="21.8515625" style="0" customWidth="1"/>
    <col min="11" max="11" width="20.421875" style="0" customWidth="1"/>
    <col min="12" max="12" width="21.28125" style="0" bestFit="1" customWidth="1"/>
    <col min="13" max="13" width="21.57421875" style="0" bestFit="1" customWidth="1"/>
    <col min="14" max="14" width="33.00390625" style="0" bestFit="1" customWidth="1"/>
    <col min="15" max="15" width="19.00390625" style="0" bestFit="1" customWidth="1"/>
  </cols>
  <sheetData>
    <row r="1" spans="1:14" ht="21">
      <c r="A1" s="17" t="s">
        <v>27</v>
      </c>
      <c r="N1" s="26" t="s">
        <v>35</v>
      </c>
    </row>
    <row r="2" spans="14:15" s="5" customFormat="1" ht="12.75">
      <c r="N2" s="27" t="s">
        <v>32</v>
      </c>
      <c r="O2" s="28">
        <v>6.28</v>
      </c>
    </row>
    <row r="3" spans="1:15" s="5" customFormat="1" ht="15">
      <c r="A3" s="7" t="s">
        <v>15</v>
      </c>
      <c r="B3" s="25">
        <v>10</v>
      </c>
      <c r="N3" s="27" t="s">
        <v>36</v>
      </c>
      <c r="O3" s="29">
        <f>(D7/12)^2/8*(6.28-SIN(6.28))</f>
        <v>3.1415926508965692</v>
      </c>
    </row>
    <row r="4" spans="1:15" s="5" customFormat="1" ht="15">
      <c r="A4" s="7" t="s">
        <v>16</v>
      </c>
      <c r="B4" s="25">
        <v>0</v>
      </c>
      <c r="I4" s="33"/>
      <c r="J4" s="33"/>
      <c r="N4" s="30" t="s">
        <v>37</v>
      </c>
      <c r="O4" s="31">
        <f>D7/48*(1-(SIN(6.28)/6.28))</f>
        <v>0.5002536068306639</v>
      </c>
    </row>
    <row r="5" ht="15">
      <c r="H5" s="32" t="s">
        <v>40</v>
      </c>
    </row>
    <row r="6" spans="1:71" s="1" customFormat="1" ht="15">
      <c r="A6" s="7" t="s">
        <v>1</v>
      </c>
      <c r="C6" s="7" t="s">
        <v>9</v>
      </c>
      <c r="E6" s="7" t="s">
        <v>20</v>
      </c>
      <c r="F6" s="4"/>
      <c r="G6" s="15"/>
      <c r="H6" s="7"/>
      <c r="I6" s="35">
        <f>(1.49/D10)*(O4)^(2/3)*D13^(1/2)*O3</f>
        <v>14.451133530004473</v>
      </c>
      <c r="J6" s="32" t="s">
        <v>34</v>
      </c>
      <c r="K6" s="4"/>
      <c r="L6" s="1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">
      <c r="A7" s="1" t="s">
        <v>12</v>
      </c>
      <c r="B7" s="25">
        <v>36</v>
      </c>
      <c r="C7" s="1" t="s">
        <v>12</v>
      </c>
      <c r="D7" s="25">
        <v>24</v>
      </c>
      <c r="E7" s="1" t="s">
        <v>19</v>
      </c>
      <c r="F7" s="25">
        <v>0</v>
      </c>
      <c r="G7" s="4"/>
      <c r="H7" s="3"/>
      <c r="I7" s="3"/>
      <c r="J7" s="4"/>
      <c r="K7" s="3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5">
      <c r="A8" s="1" t="s">
        <v>24</v>
      </c>
      <c r="B8" s="25">
        <v>7</v>
      </c>
      <c r="C8" s="1" t="s">
        <v>10</v>
      </c>
      <c r="D8" s="25">
        <v>50</v>
      </c>
      <c r="E8" s="1" t="s">
        <v>14</v>
      </c>
      <c r="F8" s="25">
        <v>0</v>
      </c>
      <c r="G8" s="4"/>
      <c r="H8" s="3"/>
      <c r="I8" s="3"/>
      <c r="J8" s="4"/>
      <c r="K8" s="3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5">
      <c r="A9" s="1" t="s">
        <v>42</v>
      </c>
      <c r="B9" s="34">
        <v>3</v>
      </c>
      <c r="C9" s="1" t="s">
        <v>25</v>
      </c>
      <c r="D9" s="25">
        <v>0</v>
      </c>
      <c r="E9" s="1" t="s">
        <v>38</v>
      </c>
      <c r="F9" s="25">
        <v>0</v>
      </c>
      <c r="G9" s="4"/>
      <c r="H9" s="3"/>
      <c r="I9" s="3"/>
      <c r="J9" s="4"/>
      <c r="K9" s="3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5">
      <c r="A10" s="1" t="s">
        <v>13</v>
      </c>
      <c r="B10" s="34">
        <v>0.6</v>
      </c>
      <c r="C10" s="1" t="s">
        <v>11</v>
      </c>
      <c r="D10" s="25">
        <v>0.025</v>
      </c>
      <c r="E10" s="1" t="s">
        <v>21</v>
      </c>
      <c r="F10" s="2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5">
      <c r="A11" s="1" t="s">
        <v>11</v>
      </c>
      <c r="B11" s="25">
        <v>0.025</v>
      </c>
      <c r="C11" s="1" t="s">
        <v>17</v>
      </c>
      <c r="D11" s="25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5">
      <c r="A12" s="1" t="s">
        <v>8</v>
      </c>
      <c r="B12" s="25">
        <v>7</v>
      </c>
      <c r="C12" s="1" t="s">
        <v>18</v>
      </c>
      <c r="D12" s="25">
        <v>0.5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5">
      <c r="A13" s="1"/>
      <c r="B13" s="6"/>
      <c r="C13" s="1" t="s">
        <v>33</v>
      </c>
      <c r="D13" s="25">
        <v>0.015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5" spans="1:10" s="1" customFormat="1" ht="12.75">
      <c r="A15" s="7" t="s">
        <v>2</v>
      </c>
      <c r="C15" s="7" t="s">
        <v>3</v>
      </c>
      <c r="E15" s="7" t="s">
        <v>4</v>
      </c>
      <c r="G15" s="7" t="s">
        <v>7</v>
      </c>
      <c r="H15" s="16"/>
      <c r="I15" s="7" t="s">
        <v>28</v>
      </c>
      <c r="J15" s="16"/>
    </row>
    <row r="16" spans="1:10" s="1" customFormat="1" ht="15">
      <c r="A16" s="24" t="s">
        <v>29</v>
      </c>
      <c r="B16" s="25">
        <v>1</v>
      </c>
      <c r="C16" s="24" t="s">
        <v>29</v>
      </c>
      <c r="D16" s="25"/>
      <c r="E16" s="24" t="s">
        <v>29</v>
      </c>
      <c r="F16" s="25"/>
      <c r="G16" s="24" t="s">
        <v>29</v>
      </c>
      <c r="H16" s="25"/>
      <c r="I16" s="24" t="s">
        <v>29</v>
      </c>
      <c r="J16" s="25"/>
    </row>
    <row r="17" spans="1:10" ht="15">
      <c r="A17" s="1" t="s">
        <v>43</v>
      </c>
      <c r="B17" s="25">
        <v>8</v>
      </c>
      <c r="C17" s="1" t="s">
        <v>43</v>
      </c>
      <c r="D17" s="25"/>
      <c r="E17" s="1" t="s">
        <v>43</v>
      </c>
      <c r="F17" s="25"/>
      <c r="G17" s="1" t="s">
        <v>43</v>
      </c>
      <c r="H17" s="25"/>
      <c r="I17" s="1" t="s">
        <v>43</v>
      </c>
      <c r="J17" s="25"/>
    </row>
    <row r="18" spans="1:10" ht="15">
      <c r="A18" s="1" t="s">
        <v>22</v>
      </c>
      <c r="B18" s="25">
        <v>0.5</v>
      </c>
      <c r="C18" s="1" t="s">
        <v>22</v>
      </c>
      <c r="D18" s="25">
        <v>1.5</v>
      </c>
      <c r="E18" s="1" t="s">
        <v>22</v>
      </c>
      <c r="F18" s="25"/>
      <c r="G18" s="1" t="s">
        <v>22</v>
      </c>
      <c r="H18" s="25"/>
      <c r="I18" s="1" t="s">
        <v>22</v>
      </c>
      <c r="J18" s="25"/>
    </row>
    <row r="19" spans="1:10" ht="15">
      <c r="A19" s="1" t="s">
        <v>39</v>
      </c>
      <c r="B19" s="25">
        <v>0.6</v>
      </c>
      <c r="C19" s="1" t="s">
        <v>39</v>
      </c>
      <c r="D19" s="25">
        <v>0.6</v>
      </c>
      <c r="E19" s="1" t="s">
        <v>39</v>
      </c>
      <c r="F19" s="25">
        <v>0.6</v>
      </c>
      <c r="G19" s="1" t="s">
        <v>39</v>
      </c>
      <c r="H19" s="25"/>
      <c r="I19" s="1" t="s">
        <v>39</v>
      </c>
      <c r="J19" s="25"/>
    </row>
    <row r="20" spans="1:10" ht="15">
      <c r="A20" s="1" t="s">
        <v>44</v>
      </c>
      <c r="B20" s="36" t="str">
        <f>IF(B17*B16&lt;(0.8*PI()*$B$7),"OK","CHANGE")</f>
        <v>OK</v>
      </c>
      <c r="C20" s="1" t="s">
        <v>44</v>
      </c>
      <c r="D20" s="36" t="str">
        <f>IF(D17*D16&lt;(0.8*PI()*$B$7),"OK","CHANGE")</f>
        <v>OK</v>
      </c>
      <c r="E20" s="1" t="s">
        <v>44</v>
      </c>
      <c r="F20" s="36" t="str">
        <f>IF(F17*F16&lt;(0.8*PI()*$B$7),"OK","CHANGE")</f>
        <v>OK</v>
      </c>
      <c r="G20" s="1" t="s">
        <v>44</v>
      </c>
      <c r="H20" s="36" t="str">
        <f>IF(H17*H16&lt;(0.8*PI()*$B$7),"OK","CHANGE")</f>
        <v>OK</v>
      </c>
      <c r="I20" s="1" t="s">
        <v>44</v>
      </c>
      <c r="J20" s="36" t="str">
        <f>IF(J17*J16&lt;(0.8*PI()*$B$7),"OK","CHANGE")</f>
        <v>OK</v>
      </c>
    </row>
    <row r="21" spans="1:10" ht="15">
      <c r="A21" s="1" t="s">
        <v>45</v>
      </c>
      <c r="B21" s="36" t="str">
        <f>IF(B17/12&lt;=ABS(D18-B18),"OK","CHECK")</f>
        <v>OK</v>
      </c>
      <c r="C21" s="1" t="s">
        <v>45</v>
      </c>
      <c r="D21" s="36" t="str">
        <f>IF(D17/12&lt;=ABS(F18-D18),"OK","CHECK")</f>
        <v>OK</v>
      </c>
      <c r="E21" s="1" t="s">
        <v>45</v>
      </c>
      <c r="F21" s="36" t="str">
        <f>IF(F17/12&lt;=ABS(H18-F18),"OK","CHECK")</f>
        <v>OK</v>
      </c>
      <c r="G21" s="1" t="s">
        <v>45</v>
      </c>
      <c r="H21" s="36" t="str">
        <f>IF(H17/12&lt;=ABS(J18-H18),"OK","CHECK")</f>
        <v>OK</v>
      </c>
      <c r="I21" s="1" t="s">
        <v>45</v>
      </c>
      <c r="J21" s="36" t="str">
        <f>IF(J17/12&lt;=ABS(L18-J18),"OK","CHECK")</f>
        <v>OK</v>
      </c>
    </row>
    <row r="22" spans="1:2" ht="12.75">
      <c r="A22" s="4"/>
      <c r="B22" s="37"/>
    </row>
    <row r="23" spans="2:11" s="2" customFormat="1" ht="12.75">
      <c r="B23" s="2" t="s">
        <v>1</v>
      </c>
      <c r="C23" s="2" t="s">
        <v>1</v>
      </c>
      <c r="D23" s="2" t="s">
        <v>30</v>
      </c>
      <c r="J23" s="2" t="s">
        <v>30</v>
      </c>
      <c r="K23" s="2" t="s">
        <v>30</v>
      </c>
    </row>
    <row r="24" spans="1:14" s="2" customFormat="1" ht="13.5" thickBot="1">
      <c r="A24" s="11" t="s">
        <v>23</v>
      </c>
      <c r="B24" s="11" t="s">
        <v>0</v>
      </c>
      <c r="C24" s="11" t="s">
        <v>5</v>
      </c>
      <c r="D24" s="11" t="s">
        <v>6</v>
      </c>
      <c r="E24" s="11" t="s">
        <v>2</v>
      </c>
      <c r="F24" s="11" t="s">
        <v>3</v>
      </c>
      <c r="G24" s="11" t="s">
        <v>4</v>
      </c>
      <c r="H24" s="11" t="s">
        <v>7</v>
      </c>
      <c r="I24" s="11" t="s">
        <v>28</v>
      </c>
      <c r="J24" s="11" t="s">
        <v>31</v>
      </c>
      <c r="K24" s="11" t="s">
        <v>41</v>
      </c>
      <c r="L24" s="11" t="s">
        <v>20</v>
      </c>
      <c r="M24" s="11" t="s">
        <v>26</v>
      </c>
      <c r="N24" s="11" t="s">
        <v>23</v>
      </c>
    </row>
    <row r="25" spans="1:14" ht="12.75">
      <c r="A25" s="38">
        <v>0</v>
      </c>
      <c r="B25" s="8">
        <f>IF(A25&gt;$B$8,$B$9*($B$7/12*PI())*(A25-$B$8)^(3/2),0)</f>
        <v>0</v>
      </c>
      <c r="C25" s="8">
        <f>IF(A25&gt;$B$8,$B$10*PI()*($B$7/12/2)^2*(2*32.2*(A25-$B$8))^(1/2),0)</f>
        <v>0</v>
      </c>
      <c r="D25" s="8">
        <f>IF(A25&gt;=$D$7/12,((PI()*($D$7/12/2)^2*(2*32.2*(A25-$D$9-(0.6*$D$7/12)))^(1/2))/((1+$D$11+$D$12+((5087*$D$10^2/($D$7^(4/3))*($D$8))))^(1/2))),0)</f>
        <v>0</v>
      </c>
      <c r="E25" s="12">
        <f>IF(A25&gt;$B$18,$B$16*($B$19*PI()*($B$17/12/2)^2*(2*32.2*(A25-$B$18))^(1/2)),0)</f>
        <v>0</v>
      </c>
      <c r="F25" s="12">
        <f>IF(A25&gt;$D$18,$D$16*($D$19*PI()*($D$17/12/2)^2*(2*32.2*(A25-$D$18))^(1/2)),0)</f>
        <v>0</v>
      </c>
      <c r="G25" s="12">
        <f>IF(A25&gt;$F$18,$F$16*($F$19*PI()*($F$17/12/2)^2*(2*32.2*(A25-$F$18))^(1/2)),0)</f>
        <v>0</v>
      </c>
      <c r="H25" s="12">
        <f>IF(A25&gt;$H$18,$H$16*($H$19*PI()*($H$17/12/2)^2*(2*32.2*(A25-$H$18))^(1/2)),0)</f>
        <v>0</v>
      </c>
      <c r="I25" s="12">
        <f>IF(A25&gt;$J$18,$J$16*($J$19*PI()*($J$17/12/2)^2*(2*32.2*(A25-$J$18))^(1/2)),0)</f>
        <v>0</v>
      </c>
      <c r="J25" s="12">
        <f aca="true" t="shared" si="0" ref="J25:J65">IF(SUM(E25:I25)&lt;=$I$6,SUM(E25:I25),$I$6)</f>
        <v>0</v>
      </c>
      <c r="K25" s="12">
        <f>IF(J25+MIN(B25:C25)&lt;$I$6,J25+MIN(B25:C25),$I$6)</f>
        <v>0</v>
      </c>
      <c r="L25" s="8">
        <f>IF(A25&gt;$F$10,3*($F$7+(2*$F$8*(A25-$F$10)))*(A25-$F$10)^(3/2),0)</f>
        <v>0</v>
      </c>
      <c r="M25" s="8">
        <f>IF(K25&lt;$I$6,E25+F25+G25+H25+I25+L25+MIN(B25:D25),MAX(D25,K25)+L25)</f>
        <v>0</v>
      </c>
      <c r="N25" s="39">
        <v>0</v>
      </c>
    </row>
    <row r="26" spans="1:14" ht="12.75">
      <c r="A26" s="40">
        <f>IF(A25&lt;$B$3,A25+0.25,"top")</f>
        <v>0.25</v>
      </c>
      <c r="B26" s="9">
        <f aca="true" t="shared" si="1" ref="B26:B65">IF(A26&gt;$B$8,$B$9*($B$7/12*PI())*(A26-$B$8)^(3/2),0)</f>
        <v>0</v>
      </c>
      <c r="C26" s="9">
        <f aca="true" t="shared" si="2" ref="C26:C65">IF(A26&gt;$B$8,$B$10*PI()*($B$7/12/2)^2*(2*32.2*(A26-$B$8))^(1/2),0)</f>
        <v>0</v>
      </c>
      <c r="D26" s="9">
        <f aca="true" t="shared" si="3" ref="D26:D65">IF(A26&gt;=$D$7/12,((PI()*($D$7/12/2)^2*(2*32.2*(A26-$D$9-(0.6*$D$7/12)))^(1/2))/((1+$D$11+$D$12+((5087*$D$10^2/($D$7^(4/3))*($D$8))))^(1/2))),0)</f>
        <v>0</v>
      </c>
      <c r="E26" s="13">
        <f aca="true" t="shared" si="4" ref="E26:E65">IF(A26&gt;$B$18,$B$16*($B$19*PI()*($B$17/12/2)^2*(2*32.2*(A26-$B$18))^(1/2)),0)</f>
        <v>0</v>
      </c>
      <c r="F26" s="13">
        <f aca="true" t="shared" si="5" ref="F26:F65">IF(A26&gt;$D$18,$D$16*($D$19*PI()*($D$17/12/2)^2*(2*32.2*(A26-$D$18))^(1/2)),0)</f>
        <v>0</v>
      </c>
      <c r="G26" s="13">
        <f aca="true" t="shared" si="6" ref="G26:G65">IF(A26&gt;$F$18,$F$16*($F$19*PI()*($F$17/12/2)^2*(2*32.2*(A26-$F$18))^(1/2)),0)</f>
        <v>0</v>
      </c>
      <c r="H26" s="13">
        <f aca="true" t="shared" si="7" ref="H26:H65">IF(A26&gt;$H$18,$H$16*($H$19*PI()*($H$17/12/2)^2*(2*32.2*(A26-$H$18))^(1/2)),0)</f>
        <v>0</v>
      </c>
      <c r="I26" s="13">
        <f aca="true" t="shared" si="8" ref="I26:I65">IF(A26&gt;$J$18,$J$16*($J$19*PI()*($J$17/12/2)^2*(2*32.2*(A26-$J$18))^(1/2)),0)</f>
        <v>0</v>
      </c>
      <c r="J26" s="13">
        <f t="shared" si="0"/>
        <v>0</v>
      </c>
      <c r="K26" s="13">
        <f aca="true" t="shared" si="9" ref="K26:K65">IF(J26+MIN(B26:C26)&lt;$I$6,J26+MIN(B26:C26),$I$6)</f>
        <v>0</v>
      </c>
      <c r="L26" s="9">
        <f aca="true" t="shared" si="10" ref="L26:L65">IF(A26&gt;$F$10,3*($F$7+(2*$F$8*(A26-$F$10)))*(A26-$F$10)^(3/2),0)</f>
        <v>0</v>
      </c>
      <c r="M26" s="9">
        <f aca="true" t="shared" si="11" ref="M26:M65">IF(K26&lt;$I$6,E26+F26+G26+H26+I26+L26+MIN(B26:D26),MAX(D26,K26)+L26)</f>
        <v>0</v>
      </c>
      <c r="N26" s="41">
        <f>IF(N25&lt;$B$3,N25+0.25,"top")</f>
        <v>0.25</v>
      </c>
    </row>
    <row r="27" spans="1:14" ht="12.75">
      <c r="A27" s="40">
        <f aca="true" t="shared" si="12" ref="A27:A64">IF(A26&lt;$B$3,A26+0.25,"top")</f>
        <v>0.5</v>
      </c>
      <c r="B27" s="9">
        <f t="shared" si="1"/>
        <v>0</v>
      </c>
      <c r="C27" s="9">
        <f t="shared" si="2"/>
        <v>0</v>
      </c>
      <c r="D27" s="9">
        <f t="shared" si="3"/>
        <v>0</v>
      </c>
      <c r="E27" s="13">
        <f t="shared" si="4"/>
        <v>0</v>
      </c>
      <c r="F27" s="13">
        <f t="shared" si="5"/>
        <v>0</v>
      </c>
      <c r="G27" s="13">
        <f t="shared" si="6"/>
        <v>0</v>
      </c>
      <c r="H27" s="13">
        <f t="shared" si="7"/>
        <v>0</v>
      </c>
      <c r="I27" s="13">
        <f t="shared" si="8"/>
        <v>0</v>
      </c>
      <c r="J27" s="13">
        <f t="shared" si="0"/>
        <v>0</v>
      </c>
      <c r="K27" s="13">
        <f t="shared" si="9"/>
        <v>0</v>
      </c>
      <c r="L27" s="9">
        <f t="shared" si="10"/>
        <v>0</v>
      </c>
      <c r="M27" s="9">
        <f t="shared" si="11"/>
        <v>0</v>
      </c>
      <c r="N27" s="41">
        <f aca="true" t="shared" si="13" ref="N27:N64">IF(N26&lt;$B$3,N26+0.25,"top")</f>
        <v>0.5</v>
      </c>
    </row>
    <row r="28" spans="1:14" ht="12.75">
      <c r="A28" s="40">
        <f t="shared" si="12"/>
        <v>0.75</v>
      </c>
      <c r="B28" s="9">
        <f t="shared" si="1"/>
        <v>0</v>
      </c>
      <c r="C28" s="9">
        <f t="shared" si="2"/>
        <v>0</v>
      </c>
      <c r="D28" s="9">
        <f t="shared" si="3"/>
        <v>0</v>
      </c>
      <c r="E28" s="13">
        <f t="shared" si="4"/>
        <v>0.8403719569532918</v>
      </c>
      <c r="F28" s="13">
        <f t="shared" si="5"/>
        <v>0</v>
      </c>
      <c r="G28" s="13">
        <f t="shared" si="6"/>
        <v>0</v>
      </c>
      <c r="H28" s="13">
        <f t="shared" si="7"/>
        <v>0</v>
      </c>
      <c r="I28" s="13">
        <f t="shared" si="8"/>
        <v>0</v>
      </c>
      <c r="J28" s="13">
        <f t="shared" si="0"/>
        <v>0.8403719569532918</v>
      </c>
      <c r="K28" s="13">
        <f t="shared" si="9"/>
        <v>0.8403719569532918</v>
      </c>
      <c r="L28" s="9">
        <f t="shared" si="10"/>
        <v>0</v>
      </c>
      <c r="M28" s="9">
        <f t="shared" si="11"/>
        <v>0.8403719569532918</v>
      </c>
      <c r="N28" s="41">
        <f t="shared" si="13"/>
        <v>0.75</v>
      </c>
    </row>
    <row r="29" spans="1:14" ht="12.75">
      <c r="A29" s="40">
        <f t="shared" si="12"/>
        <v>1</v>
      </c>
      <c r="B29" s="9">
        <f t="shared" si="1"/>
        <v>0</v>
      </c>
      <c r="C29" s="9">
        <f t="shared" si="2"/>
        <v>0</v>
      </c>
      <c r="D29" s="9">
        <f t="shared" si="3"/>
        <v>0</v>
      </c>
      <c r="E29" s="13">
        <f t="shared" si="4"/>
        <v>1.188465418961364</v>
      </c>
      <c r="F29" s="13">
        <f t="shared" si="5"/>
        <v>0</v>
      </c>
      <c r="G29" s="13">
        <f t="shared" si="6"/>
        <v>0</v>
      </c>
      <c r="H29" s="13">
        <f t="shared" si="7"/>
        <v>0</v>
      </c>
      <c r="I29" s="13">
        <f t="shared" si="8"/>
        <v>0</v>
      </c>
      <c r="J29" s="13">
        <f t="shared" si="0"/>
        <v>1.188465418961364</v>
      </c>
      <c r="K29" s="13">
        <f t="shared" si="9"/>
        <v>1.188465418961364</v>
      </c>
      <c r="L29" s="9">
        <f t="shared" si="10"/>
        <v>0</v>
      </c>
      <c r="M29" s="9">
        <f t="shared" si="11"/>
        <v>1.188465418961364</v>
      </c>
      <c r="N29" s="41">
        <f t="shared" si="13"/>
        <v>1</v>
      </c>
    </row>
    <row r="30" spans="1:14" ht="12.75">
      <c r="A30" s="40">
        <f t="shared" si="12"/>
        <v>1.25</v>
      </c>
      <c r="B30" s="9">
        <f t="shared" si="1"/>
        <v>0</v>
      </c>
      <c r="C30" s="9">
        <f t="shared" si="2"/>
        <v>0</v>
      </c>
      <c r="D30" s="9">
        <f t="shared" si="3"/>
        <v>0</v>
      </c>
      <c r="E30" s="13">
        <f t="shared" si="4"/>
        <v>1.4555669266991866</v>
      </c>
      <c r="F30" s="13">
        <f t="shared" si="5"/>
        <v>0</v>
      </c>
      <c r="G30" s="13">
        <f t="shared" si="6"/>
        <v>0</v>
      </c>
      <c r="H30" s="13">
        <f t="shared" si="7"/>
        <v>0</v>
      </c>
      <c r="I30" s="13">
        <f t="shared" si="8"/>
        <v>0</v>
      </c>
      <c r="J30" s="13">
        <f t="shared" si="0"/>
        <v>1.4555669266991866</v>
      </c>
      <c r="K30" s="13">
        <f t="shared" si="9"/>
        <v>1.4555669266991866</v>
      </c>
      <c r="L30" s="9">
        <f t="shared" si="10"/>
        <v>0</v>
      </c>
      <c r="M30" s="9">
        <f t="shared" si="11"/>
        <v>1.4555669266991866</v>
      </c>
      <c r="N30" s="41">
        <f t="shared" si="13"/>
        <v>1.25</v>
      </c>
    </row>
    <row r="31" spans="1:14" ht="12.75">
      <c r="A31" s="40">
        <f t="shared" si="12"/>
        <v>1.5</v>
      </c>
      <c r="B31" s="9">
        <f t="shared" si="1"/>
        <v>0</v>
      </c>
      <c r="C31" s="9">
        <f t="shared" si="2"/>
        <v>0</v>
      </c>
      <c r="D31" s="9">
        <f t="shared" si="3"/>
        <v>0</v>
      </c>
      <c r="E31" s="13">
        <f t="shared" si="4"/>
        <v>1.6807439139065836</v>
      </c>
      <c r="F31" s="13">
        <f t="shared" si="5"/>
        <v>0</v>
      </c>
      <c r="G31" s="13">
        <f t="shared" si="6"/>
        <v>0</v>
      </c>
      <c r="H31" s="13">
        <f t="shared" si="7"/>
        <v>0</v>
      </c>
      <c r="I31" s="13">
        <f t="shared" si="8"/>
        <v>0</v>
      </c>
      <c r="J31" s="13">
        <f t="shared" si="0"/>
        <v>1.6807439139065836</v>
      </c>
      <c r="K31" s="13">
        <f t="shared" si="9"/>
        <v>1.6807439139065836</v>
      </c>
      <c r="L31" s="9">
        <f t="shared" si="10"/>
        <v>0</v>
      </c>
      <c r="M31" s="9">
        <f t="shared" si="11"/>
        <v>1.6807439139065836</v>
      </c>
      <c r="N31" s="41">
        <f t="shared" si="13"/>
        <v>1.5</v>
      </c>
    </row>
    <row r="32" spans="1:14" ht="12.75">
      <c r="A32" s="40">
        <f t="shared" si="12"/>
        <v>1.75</v>
      </c>
      <c r="B32" s="9">
        <f t="shared" si="1"/>
        <v>0</v>
      </c>
      <c r="C32" s="9">
        <f t="shared" si="2"/>
        <v>0</v>
      </c>
      <c r="D32" s="9">
        <f t="shared" si="3"/>
        <v>0</v>
      </c>
      <c r="E32" s="13">
        <f t="shared" si="4"/>
        <v>1.8791288221320874</v>
      </c>
      <c r="F32" s="13">
        <f t="shared" si="5"/>
        <v>0</v>
      </c>
      <c r="G32" s="13">
        <f t="shared" si="6"/>
        <v>0</v>
      </c>
      <c r="H32" s="13">
        <f t="shared" si="7"/>
        <v>0</v>
      </c>
      <c r="I32" s="13">
        <f t="shared" si="8"/>
        <v>0</v>
      </c>
      <c r="J32" s="13">
        <f t="shared" si="0"/>
        <v>1.8791288221320874</v>
      </c>
      <c r="K32" s="13">
        <f t="shared" si="9"/>
        <v>1.8791288221320874</v>
      </c>
      <c r="L32" s="9">
        <f t="shared" si="10"/>
        <v>0</v>
      </c>
      <c r="M32" s="9">
        <f t="shared" si="11"/>
        <v>1.8791288221320874</v>
      </c>
      <c r="N32" s="41">
        <f t="shared" si="13"/>
        <v>1.75</v>
      </c>
    </row>
    <row r="33" spans="1:14" ht="12.75">
      <c r="A33" s="40">
        <f t="shared" si="12"/>
        <v>2</v>
      </c>
      <c r="B33" s="9">
        <f t="shared" si="1"/>
        <v>0</v>
      </c>
      <c r="C33" s="9">
        <f t="shared" si="2"/>
        <v>0</v>
      </c>
      <c r="D33" s="9">
        <f t="shared" si="3"/>
        <v>10.29637321801121</v>
      </c>
      <c r="E33" s="13">
        <f t="shared" si="4"/>
        <v>2.0584824886797146</v>
      </c>
      <c r="F33" s="13">
        <f t="shared" si="5"/>
        <v>0</v>
      </c>
      <c r="G33" s="13">
        <f t="shared" si="6"/>
        <v>0</v>
      </c>
      <c r="H33" s="13">
        <f t="shared" si="7"/>
        <v>0</v>
      </c>
      <c r="I33" s="13">
        <f t="shared" si="8"/>
        <v>0</v>
      </c>
      <c r="J33" s="13">
        <f t="shared" si="0"/>
        <v>2.0584824886797146</v>
      </c>
      <c r="K33" s="13">
        <f t="shared" si="9"/>
        <v>2.0584824886797146</v>
      </c>
      <c r="L33" s="9">
        <f t="shared" si="10"/>
        <v>0</v>
      </c>
      <c r="M33" s="9">
        <f t="shared" si="11"/>
        <v>2.0584824886797146</v>
      </c>
      <c r="N33" s="41">
        <f t="shared" si="13"/>
        <v>2</v>
      </c>
    </row>
    <row r="34" spans="1:14" ht="12.75">
      <c r="A34" s="40">
        <f t="shared" si="12"/>
        <v>2.25</v>
      </c>
      <c r="B34" s="9">
        <f t="shared" si="1"/>
        <v>0</v>
      </c>
      <c r="C34" s="9">
        <f t="shared" si="2"/>
        <v>0</v>
      </c>
      <c r="D34" s="9">
        <f t="shared" si="3"/>
        <v>11.795977413763103</v>
      </c>
      <c r="E34" s="13">
        <f t="shared" si="4"/>
        <v>2.2234152068910875</v>
      </c>
      <c r="F34" s="13">
        <f t="shared" si="5"/>
        <v>0</v>
      </c>
      <c r="G34" s="13">
        <f t="shared" si="6"/>
        <v>0</v>
      </c>
      <c r="H34" s="13">
        <f t="shared" si="7"/>
        <v>0</v>
      </c>
      <c r="I34" s="13">
        <f t="shared" si="8"/>
        <v>0</v>
      </c>
      <c r="J34" s="13">
        <f t="shared" si="0"/>
        <v>2.2234152068910875</v>
      </c>
      <c r="K34" s="13">
        <f t="shared" si="9"/>
        <v>2.2234152068910875</v>
      </c>
      <c r="L34" s="9">
        <f t="shared" si="10"/>
        <v>0</v>
      </c>
      <c r="M34" s="9">
        <f t="shared" si="11"/>
        <v>2.2234152068910875</v>
      </c>
      <c r="N34" s="41">
        <f t="shared" si="13"/>
        <v>2.25</v>
      </c>
    </row>
    <row r="35" spans="1:14" ht="12.75">
      <c r="A35" s="40">
        <f t="shared" si="12"/>
        <v>2.5</v>
      </c>
      <c r="B35" s="9">
        <f t="shared" si="1"/>
        <v>0</v>
      </c>
      <c r="C35" s="9">
        <f t="shared" si="2"/>
        <v>0</v>
      </c>
      <c r="D35" s="9">
        <f t="shared" si="3"/>
        <v>13.125351989468323</v>
      </c>
      <c r="E35" s="13">
        <f t="shared" si="4"/>
        <v>2.376930837922728</v>
      </c>
      <c r="F35" s="13">
        <f t="shared" si="5"/>
        <v>0</v>
      </c>
      <c r="G35" s="13">
        <f t="shared" si="6"/>
        <v>0</v>
      </c>
      <c r="H35" s="13">
        <f t="shared" si="7"/>
        <v>0</v>
      </c>
      <c r="I35" s="13">
        <f t="shared" si="8"/>
        <v>0</v>
      </c>
      <c r="J35" s="13">
        <f t="shared" si="0"/>
        <v>2.376930837922728</v>
      </c>
      <c r="K35" s="13">
        <f t="shared" si="9"/>
        <v>2.376930837922728</v>
      </c>
      <c r="L35" s="9">
        <f t="shared" si="10"/>
        <v>0</v>
      </c>
      <c r="M35" s="9">
        <f t="shared" si="11"/>
        <v>2.376930837922728</v>
      </c>
      <c r="N35" s="41">
        <f t="shared" si="13"/>
        <v>2.5</v>
      </c>
    </row>
    <row r="36" spans="1:14" ht="12.75">
      <c r="A36" s="40">
        <f t="shared" si="12"/>
        <v>2.75</v>
      </c>
      <c r="B36" s="9">
        <f t="shared" si="1"/>
        <v>0</v>
      </c>
      <c r="C36" s="9">
        <f t="shared" si="2"/>
        <v>0</v>
      </c>
      <c r="D36" s="9">
        <f t="shared" si="3"/>
        <v>14.33194496741007</v>
      </c>
      <c r="E36" s="13">
        <f t="shared" si="4"/>
        <v>2.521115870859875</v>
      </c>
      <c r="F36" s="13">
        <f t="shared" si="5"/>
        <v>0</v>
      </c>
      <c r="G36" s="13">
        <f t="shared" si="6"/>
        <v>0</v>
      </c>
      <c r="H36" s="13">
        <f t="shared" si="7"/>
        <v>0</v>
      </c>
      <c r="I36" s="13">
        <f t="shared" si="8"/>
        <v>0</v>
      </c>
      <c r="J36" s="13">
        <f t="shared" si="0"/>
        <v>2.521115870859875</v>
      </c>
      <c r="K36" s="13">
        <f t="shared" si="9"/>
        <v>2.521115870859875</v>
      </c>
      <c r="L36" s="9">
        <f t="shared" si="10"/>
        <v>0</v>
      </c>
      <c r="M36" s="9">
        <f t="shared" si="11"/>
        <v>2.521115870859875</v>
      </c>
      <c r="N36" s="41">
        <f t="shared" si="13"/>
        <v>2.75</v>
      </c>
    </row>
    <row r="37" spans="1:14" ht="12.75">
      <c r="A37" s="40">
        <f t="shared" si="12"/>
        <v>3</v>
      </c>
      <c r="B37" s="9">
        <f t="shared" si="1"/>
        <v>0</v>
      </c>
      <c r="C37" s="9">
        <f t="shared" si="2"/>
        <v>0</v>
      </c>
      <c r="D37" s="9">
        <f t="shared" si="3"/>
        <v>15.444559827016816</v>
      </c>
      <c r="E37" s="13">
        <f t="shared" si="4"/>
        <v>2.657489465705377</v>
      </c>
      <c r="F37" s="13">
        <f t="shared" si="5"/>
        <v>0</v>
      </c>
      <c r="G37" s="13">
        <f t="shared" si="6"/>
        <v>0</v>
      </c>
      <c r="H37" s="13">
        <f t="shared" si="7"/>
        <v>0</v>
      </c>
      <c r="I37" s="13">
        <f t="shared" si="8"/>
        <v>0</v>
      </c>
      <c r="J37" s="13">
        <f t="shared" si="0"/>
        <v>2.657489465705377</v>
      </c>
      <c r="K37" s="13">
        <f t="shared" si="9"/>
        <v>2.657489465705377</v>
      </c>
      <c r="L37" s="9">
        <f t="shared" si="10"/>
        <v>0</v>
      </c>
      <c r="M37" s="9">
        <f t="shared" si="11"/>
        <v>2.657489465705377</v>
      </c>
      <c r="N37" s="41">
        <f t="shared" si="13"/>
        <v>3</v>
      </c>
    </row>
    <row r="38" spans="1:14" ht="12.75">
      <c r="A38" s="40">
        <f t="shared" si="12"/>
        <v>3.25</v>
      </c>
      <c r="B38" s="9">
        <f t="shared" si="1"/>
        <v>0</v>
      </c>
      <c r="C38" s="9">
        <f t="shared" si="2"/>
        <v>0</v>
      </c>
      <c r="D38" s="9">
        <f t="shared" si="3"/>
        <v>16.482239227475507</v>
      </c>
      <c r="E38" s="13">
        <f t="shared" si="4"/>
        <v>2.7871984655507682</v>
      </c>
      <c r="F38" s="13">
        <f t="shared" si="5"/>
        <v>0</v>
      </c>
      <c r="G38" s="13">
        <f t="shared" si="6"/>
        <v>0</v>
      </c>
      <c r="H38" s="13">
        <f t="shared" si="7"/>
        <v>0</v>
      </c>
      <c r="I38" s="13">
        <f t="shared" si="8"/>
        <v>0</v>
      </c>
      <c r="J38" s="13">
        <f t="shared" si="0"/>
        <v>2.7871984655507682</v>
      </c>
      <c r="K38" s="13">
        <f t="shared" si="9"/>
        <v>2.7871984655507682</v>
      </c>
      <c r="L38" s="9">
        <f t="shared" si="10"/>
        <v>0</v>
      </c>
      <c r="M38" s="9">
        <f t="shared" si="11"/>
        <v>2.7871984655507682</v>
      </c>
      <c r="N38" s="41">
        <f t="shared" si="13"/>
        <v>3.25</v>
      </c>
    </row>
    <row r="39" spans="1:14" ht="12.75">
      <c r="A39" s="40">
        <f t="shared" si="12"/>
        <v>3.5</v>
      </c>
      <c r="B39" s="9">
        <f t="shared" si="1"/>
        <v>0</v>
      </c>
      <c r="C39" s="9">
        <f t="shared" si="2"/>
        <v>0</v>
      </c>
      <c r="D39" s="9">
        <f t="shared" si="3"/>
        <v>17.458350198491356</v>
      </c>
      <c r="E39" s="13">
        <f t="shared" si="4"/>
        <v>2.9111338533983733</v>
      </c>
      <c r="F39" s="13">
        <f t="shared" si="5"/>
        <v>0</v>
      </c>
      <c r="G39" s="13">
        <f t="shared" si="6"/>
        <v>0</v>
      </c>
      <c r="H39" s="13">
        <f t="shared" si="7"/>
        <v>0</v>
      </c>
      <c r="I39" s="13">
        <f t="shared" si="8"/>
        <v>0</v>
      </c>
      <c r="J39" s="13">
        <f t="shared" si="0"/>
        <v>2.9111338533983733</v>
      </c>
      <c r="K39" s="13">
        <f t="shared" si="9"/>
        <v>2.9111338533983733</v>
      </c>
      <c r="L39" s="9">
        <f t="shared" si="10"/>
        <v>0</v>
      </c>
      <c r="M39" s="9">
        <f t="shared" si="11"/>
        <v>2.9111338533983733</v>
      </c>
      <c r="N39" s="41">
        <f t="shared" si="13"/>
        <v>3.5</v>
      </c>
    </row>
    <row r="40" spans="1:14" ht="12.75">
      <c r="A40" s="40">
        <f t="shared" si="12"/>
        <v>3.75</v>
      </c>
      <c r="B40" s="9">
        <f t="shared" si="1"/>
        <v>0</v>
      </c>
      <c r="C40" s="9">
        <f t="shared" si="2"/>
        <v>0</v>
      </c>
      <c r="D40" s="9">
        <f t="shared" si="3"/>
        <v>18.382703102498116</v>
      </c>
      <c r="E40" s="13">
        <f t="shared" si="4"/>
        <v>3.0300041812571097</v>
      </c>
      <c r="F40" s="13">
        <f t="shared" si="5"/>
        <v>0</v>
      </c>
      <c r="G40" s="13">
        <f t="shared" si="6"/>
        <v>0</v>
      </c>
      <c r="H40" s="13">
        <f t="shared" si="7"/>
        <v>0</v>
      </c>
      <c r="I40" s="13">
        <f t="shared" si="8"/>
        <v>0</v>
      </c>
      <c r="J40" s="13">
        <f t="shared" si="0"/>
        <v>3.0300041812571097</v>
      </c>
      <c r="K40" s="13">
        <f t="shared" si="9"/>
        <v>3.0300041812571097</v>
      </c>
      <c r="L40" s="9">
        <f t="shared" si="10"/>
        <v>0</v>
      </c>
      <c r="M40" s="9">
        <f t="shared" si="11"/>
        <v>3.0300041812571097</v>
      </c>
      <c r="N40" s="41">
        <f t="shared" si="13"/>
        <v>3.75</v>
      </c>
    </row>
    <row r="41" spans="1:14" ht="12.75">
      <c r="A41" s="40">
        <f t="shared" si="12"/>
        <v>4</v>
      </c>
      <c r="B41" s="9">
        <f t="shared" si="1"/>
        <v>0</v>
      </c>
      <c r="C41" s="9">
        <f t="shared" si="2"/>
        <v>0</v>
      </c>
      <c r="D41" s="9">
        <f t="shared" si="3"/>
        <v>19.26275045407651</v>
      </c>
      <c r="E41" s="13">
        <f t="shared" si="4"/>
        <v>3.1443839403719567</v>
      </c>
      <c r="F41" s="13">
        <f t="shared" si="5"/>
        <v>0</v>
      </c>
      <c r="G41" s="13">
        <f t="shared" si="6"/>
        <v>0</v>
      </c>
      <c r="H41" s="13">
        <f t="shared" si="7"/>
        <v>0</v>
      </c>
      <c r="I41" s="13">
        <f t="shared" si="8"/>
        <v>0</v>
      </c>
      <c r="J41" s="13">
        <f t="shared" si="0"/>
        <v>3.1443839403719567</v>
      </c>
      <c r="K41" s="13">
        <f t="shared" si="9"/>
        <v>3.1443839403719567</v>
      </c>
      <c r="L41" s="9">
        <f t="shared" si="10"/>
        <v>0</v>
      </c>
      <c r="M41" s="9">
        <f t="shared" si="11"/>
        <v>3.1443839403719567</v>
      </c>
      <c r="N41" s="41">
        <f t="shared" si="13"/>
        <v>4</v>
      </c>
    </row>
    <row r="42" spans="1:14" ht="12.75">
      <c r="A42" s="40">
        <f t="shared" si="12"/>
        <v>4.25</v>
      </c>
      <c r="B42" s="9">
        <f t="shared" si="1"/>
        <v>0</v>
      </c>
      <c r="C42" s="9">
        <f t="shared" si="2"/>
        <v>0</v>
      </c>
      <c r="D42" s="9">
        <f t="shared" si="3"/>
        <v>20.1043113972465</v>
      </c>
      <c r="E42" s="13">
        <f t="shared" si="4"/>
        <v>3.254746593899835</v>
      </c>
      <c r="F42" s="13">
        <f t="shared" si="5"/>
        <v>0</v>
      </c>
      <c r="G42" s="13">
        <f t="shared" si="6"/>
        <v>0</v>
      </c>
      <c r="H42" s="13">
        <f t="shared" si="7"/>
        <v>0</v>
      </c>
      <c r="I42" s="13">
        <f t="shared" si="8"/>
        <v>0</v>
      </c>
      <c r="J42" s="13">
        <f t="shared" si="0"/>
        <v>3.254746593899835</v>
      </c>
      <c r="K42" s="13">
        <f t="shared" si="9"/>
        <v>3.254746593899835</v>
      </c>
      <c r="L42" s="9">
        <f t="shared" si="10"/>
        <v>0</v>
      </c>
      <c r="M42" s="9">
        <f t="shared" si="11"/>
        <v>3.254746593899835</v>
      </c>
      <c r="N42" s="41">
        <f t="shared" si="13"/>
        <v>4.25</v>
      </c>
    </row>
    <row r="43" spans="1:14" ht="12.75">
      <c r="A43" s="40">
        <f t="shared" si="12"/>
        <v>4.5</v>
      </c>
      <c r="B43" s="9">
        <f t="shared" si="1"/>
        <v>0</v>
      </c>
      <c r="C43" s="9">
        <f t="shared" si="2"/>
        <v>0</v>
      </c>
      <c r="D43" s="9">
        <f t="shared" si="3"/>
        <v>20.912032862897057</v>
      </c>
      <c r="E43" s="13">
        <f t="shared" si="4"/>
        <v>3.3614878278131672</v>
      </c>
      <c r="F43" s="13">
        <f t="shared" si="5"/>
        <v>0</v>
      </c>
      <c r="G43" s="13">
        <f t="shared" si="6"/>
        <v>0</v>
      </c>
      <c r="H43" s="13">
        <f t="shared" si="7"/>
        <v>0</v>
      </c>
      <c r="I43" s="13">
        <f t="shared" si="8"/>
        <v>0</v>
      </c>
      <c r="J43" s="13">
        <f t="shared" si="0"/>
        <v>3.3614878278131672</v>
      </c>
      <c r="K43" s="13">
        <f t="shared" si="9"/>
        <v>3.3614878278131672</v>
      </c>
      <c r="L43" s="9">
        <f t="shared" si="10"/>
        <v>0</v>
      </c>
      <c r="M43" s="9">
        <f t="shared" si="11"/>
        <v>3.3614878278131672</v>
      </c>
      <c r="N43" s="41">
        <f t="shared" si="13"/>
        <v>4.5</v>
      </c>
    </row>
    <row r="44" spans="1:14" ht="12.75">
      <c r="A44" s="40">
        <f t="shared" si="12"/>
        <v>4.75</v>
      </c>
      <c r="B44" s="9">
        <f t="shared" si="1"/>
        <v>0</v>
      </c>
      <c r="C44" s="9">
        <f t="shared" si="2"/>
        <v>0</v>
      </c>
      <c r="D44" s="9">
        <f t="shared" si="3"/>
        <v>21.689695713871068</v>
      </c>
      <c r="E44" s="13">
        <f t="shared" si="4"/>
        <v>3.46494234332544</v>
      </c>
      <c r="F44" s="13">
        <f t="shared" si="5"/>
        <v>0</v>
      </c>
      <c r="G44" s="13">
        <f t="shared" si="6"/>
        <v>0</v>
      </c>
      <c r="H44" s="13">
        <f t="shared" si="7"/>
        <v>0</v>
      </c>
      <c r="I44" s="13">
        <f t="shared" si="8"/>
        <v>0</v>
      </c>
      <c r="J44" s="13">
        <f t="shared" si="0"/>
        <v>3.46494234332544</v>
      </c>
      <c r="K44" s="13">
        <f t="shared" si="9"/>
        <v>3.46494234332544</v>
      </c>
      <c r="L44" s="9">
        <f t="shared" si="10"/>
        <v>0</v>
      </c>
      <c r="M44" s="9">
        <f t="shared" si="11"/>
        <v>3.46494234332544</v>
      </c>
      <c r="N44" s="41">
        <f t="shared" si="13"/>
        <v>4.75</v>
      </c>
    </row>
    <row r="45" spans="1:14" ht="12.75">
      <c r="A45" s="40">
        <f t="shared" si="12"/>
        <v>5</v>
      </c>
      <c r="B45" s="9">
        <f t="shared" si="1"/>
        <v>0</v>
      </c>
      <c r="C45" s="9">
        <f t="shared" si="2"/>
        <v>0</v>
      </c>
      <c r="D45" s="9">
        <f t="shared" si="3"/>
        <v>22.44042517114477</v>
      </c>
      <c r="E45" s="13">
        <f t="shared" si="4"/>
        <v>3.5653962568840916</v>
      </c>
      <c r="F45" s="13">
        <f t="shared" si="5"/>
        <v>0</v>
      </c>
      <c r="G45" s="13">
        <f t="shared" si="6"/>
        <v>0</v>
      </c>
      <c r="H45" s="13">
        <f t="shared" si="7"/>
        <v>0</v>
      </c>
      <c r="I45" s="13">
        <f t="shared" si="8"/>
        <v>0</v>
      </c>
      <c r="J45" s="13">
        <f t="shared" si="0"/>
        <v>3.5653962568840916</v>
      </c>
      <c r="K45" s="13">
        <f t="shared" si="9"/>
        <v>3.5653962568840916</v>
      </c>
      <c r="L45" s="9">
        <f t="shared" si="10"/>
        <v>0</v>
      </c>
      <c r="M45" s="9">
        <f t="shared" si="11"/>
        <v>3.5653962568840916</v>
      </c>
      <c r="N45" s="41">
        <f t="shared" si="13"/>
        <v>5</v>
      </c>
    </row>
    <row r="46" spans="1:14" ht="12.75">
      <c r="A46" s="40">
        <f t="shared" si="12"/>
        <v>5.25</v>
      </c>
      <c r="B46" s="9">
        <f t="shared" si="1"/>
        <v>0</v>
      </c>
      <c r="C46" s="9">
        <f t="shared" si="2"/>
        <v>0</v>
      </c>
      <c r="D46" s="9">
        <f t="shared" si="3"/>
        <v>23.166839740525223</v>
      </c>
      <c r="E46" s="13">
        <f t="shared" si="4"/>
        <v>3.6630964353449116</v>
      </c>
      <c r="F46" s="13">
        <f t="shared" si="5"/>
        <v>0</v>
      </c>
      <c r="G46" s="13">
        <f t="shared" si="6"/>
        <v>0</v>
      </c>
      <c r="H46" s="13">
        <f t="shared" si="7"/>
        <v>0</v>
      </c>
      <c r="I46" s="13">
        <f t="shared" si="8"/>
        <v>0</v>
      </c>
      <c r="J46" s="13">
        <f t="shared" si="0"/>
        <v>3.6630964353449116</v>
      </c>
      <c r="K46" s="13">
        <f t="shared" si="9"/>
        <v>3.6630964353449116</v>
      </c>
      <c r="L46" s="9">
        <f t="shared" si="10"/>
        <v>0</v>
      </c>
      <c r="M46" s="9">
        <f t="shared" si="11"/>
        <v>3.6630964353449116</v>
      </c>
      <c r="N46" s="41">
        <f t="shared" si="13"/>
        <v>5.25</v>
      </c>
    </row>
    <row r="47" spans="1:14" ht="12.75">
      <c r="A47" s="40">
        <f t="shared" si="12"/>
        <v>5.5</v>
      </c>
      <c r="B47" s="9">
        <f t="shared" si="1"/>
        <v>0</v>
      </c>
      <c r="C47" s="9">
        <f t="shared" si="2"/>
        <v>0</v>
      </c>
      <c r="D47" s="9">
        <f t="shared" si="3"/>
        <v>23.87115927776884</v>
      </c>
      <c r="E47" s="13">
        <f t="shared" si="4"/>
        <v>3.758257644264175</v>
      </c>
      <c r="F47" s="13">
        <f t="shared" si="5"/>
        <v>0</v>
      </c>
      <c r="G47" s="13">
        <f t="shared" si="6"/>
        <v>0</v>
      </c>
      <c r="H47" s="13">
        <f t="shared" si="7"/>
        <v>0</v>
      </c>
      <c r="I47" s="13">
        <f t="shared" si="8"/>
        <v>0</v>
      </c>
      <c r="J47" s="13">
        <f t="shared" si="0"/>
        <v>3.758257644264175</v>
      </c>
      <c r="K47" s="13">
        <f t="shared" si="9"/>
        <v>3.758257644264175</v>
      </c>
      <c r="L47" s="9">
        <f t="shared" si="10"/>
        <v>0</v>
      </c>
      <c r="M47" s="9">
        <f t="shared" si="11"/>
        <v>3.758257644264175</v>
      </c>
      <c r="N47" s="41">
        <f t="shared" si="13"/>
        <v>5.5</v>
      </c>
    </row>
    <row r="48" spans="1:14" ht="12.75">
      <c r="A48" s="40">
        <f t="shared" si="12"/>
        <v>5.75</v>
      </c>
      <c r="B48" s="9">
        <f t="shared" si="1"/>
        <v>0</v>
      </c>
      <c r="C48" s="9">
        <f t="shared" si="2"/>
        <v>0</v>
      </c>
      <c r="D48" s="9">
        <f t="shared" si="3"/>
        <v>24.5552851127011</v>
      </c>
      <c r="E48" s="13">
        <f t="shared" si="4"/>
        <v>3.85106810465663</v>
      </c>
      <c r="F48" s="13">
        <f t="shared" si="5"/>
        <v>0</v>
      </c>
      <c r="G48" s="13">
        <f t="shared" si="6"/>
        <v>0</v>
      </c>
      <c r="H48" s="13">
        <f t="shared" si="7"/>
        <v>0</v>
      </c>
      <c r="I48" s="13">
        <f t="shared" si="8"/>
        <v>0</v>
      </c>
      <c r="J48" s="13">
        <f t="shared" si="0"/>
        <v>3.85106810465663</v>
      </c>
      <c r="K48" s="13">
        <f t="shared" si="9"/>
        <v>3.85106810465663</v>
      </c>
      <c r="L48" s="9">
        <f t="shared" si="10"/>
        <v>0</v>
      </c>
      <c r="M48" s="9">
        <f t="shared" si="11"/>
        <v>3.85106810465663</v>
      </c>
      <c r="N48" s="41">
        <f t="shared" si="13"/>
        <v>5.75</v>
      </c>
    </row>
    <row r="49" spans="1:14" ht="12.75">
      <c r="A49" s="40">
        <f t="shared" si="12"/>
        <v>6</v>
      </c>
      <c r="B49" s="9">
        <f t="shared" si="1"/>
        <v>0</v>
      </c>
      <c r="C49" s="9">
        <f t="shared" si="2"/>
        <v>0</v>
      </c>
      <c r="D49" s="9">
        <f t="shared" si="3"/>
        <v>25.220860585385882</v>
      </c>
      <c r="E49" s="13">
        <f t="shared" si="4"/>
        <v>3.941693871007376</v>
      </c>
      <c r="F49" s="13">
        <f t="shared" si="5"/>
        <v>0</v>
      </c>
      <c r="G49" s="13">
        <f t="shared" si="6"/>
        <v>0</v>
      </c>
      <c r="H49" s="13">
        <f t="shared" si="7"/>
        <v>0</v>
      </c>
      <c r="I49" s="13">
        <f t="shared" si="8"/>
        <v>0</v>
      </c>
      <c r="J49" s="13">
        <f t="shared" si="0"/>
        <v>3.941693871007376</v>
      </c>
      <c r="K49" s="13">
        <f t="shared" si="9"/>
        <v>3.941693871007376</v>
      </c>
      <c r="L49" s="9">
        <f t="shared" si="10"/>
        <v>0</v>
      </c>
      <c r="M49" s="9">
        <f t="shared" si="11"/>
        <v>3.941693871007376</v>
      </c>
      <c r="N49" s="41">
        <f t="shared" si="13"/>
        <v>6</v>
      </c>
    </row>
    <row r="50" spans="1:14" ht="12.75">
      <c r="A50" s="40">
        <f t="shared" si="12"/>
        <v>6.25</v>
      </c>
      <c r="B50" s="9">
        <f t="shared" si="1"/>
        <v>0</v>
      </c>
      <c r="C50" s="9">
        <f t="shared" si="2"/>
        <v>0</v>
      </c>
      <c r="D50" s="9">
        <f t="shared" si="3"/>
        <v>25.869317547413225</v>
      </c>
      <c r="E50" s="13">
        <f t="shared" si="4"/>
        <v>4.030282322464596</v>
      </c>
      <c r="F50" s="13">
        <f t="shared" si="5"/>
        <v>0</v>
      </c>
      <c r="G50" s="13">
        <f t="shared" si="6"/>
        <v>0</v>
      </c>
      <c r="H50" s="13">
        <f t="shared" si="7"/>
        <v>0</v>
      </c>
      <c r="I50" s="13">
        <f t="shared" si="8"/>
        <v>0</v>
      </c>
      <c r="J50" s="13">
        <f t="shared" si="0"/>
        <v>4.030282322464596</v>
      </c>
      <c r="K50" s="13">
        <f t="shared" si="9"/>
        <v>4.030282322464596</v>
      </c>
      <c r="L50" s="9">
        <f t="shared" si="10"/>
        <v>0</v>
      </c>
      <c r="M50" s="9">
        <f t="shared" si="11"/>
        <v>4.030282322464596</v>
      </c>
      <c r="N50" s="41">
        <f t="shared" si="13"/>
        <v>6.25</v>
      </c>
    </row>
    <row r="51" spans="1:14" ht="12.75">
      <c r="A51" s="40">
        <f t="shared" si="12"/>
        <v>6.5</v>
      </c>
      <c r="B51" s="9">
        <f t="shared" si="1"/>
        <v>0</v>
      </c>
      <c r="C51" s="9">
        <f t="shared" si="2"/>
        <v>0</v>
      </c>
      <c r="D51" s="9">
        <f t="shared" si="3"/>
        <v>26.501912611551877</v>
      </c>
      <c r="E51" s="13">
        <f t="shared" si="4"/>
        <v>4.116964977359429</v>
      </c>
      <c r="F51" s="13">
        <f t="shared" si="5"/>
        <v>0</v>
      </c>
      <c r="G51" s="13">
        <f t="shared" si="6"/>
        <v>0</v>
      </c>
      <c r="H51" s="13">
        <f t="shared" si="7"/>
        <v>0</v>
      </c>
      <c r="I51" s="13">
        <f t="shared" si="8"/>
        <v>0</v>
      </c>
      <c r="J51" s="13">
        <f t="shared" si="0"/>
        <v>4.116964977359429</v>
      </c>
      <c r="K51" s="13">
        <f t="shared" si="9"/>
        <v>4.116964977359429</v>
      </c>
      <c r="L51" s="9">
        <f t="shared" si="10"/>
        <v>0</v>
      </c>
      <c r="M51" s="9">
        <f t="shared" si="11"/>
        <v>4.116964977359429</v>
      </c>
      <c r="N51" s="41">
        <f t="shared" si="13"/>
        <v>6.5</v>
      </c>
    </row>
    <row r="52" spans="1:14" ht="12.75">
      <c r="A52" s="40">
        <f t="shared" si="12"/>
        <v>6.75</v>
      </c>
      <c r="B52" s="9">
        <f t="shared" si="1"/>
        <v>0</v>
      </c>
      <c r="C52" s="9">
        <f t="shared" si="2"/>
        <v>0</v>
      </c>
      <c r="D52" s="9">
        <f t="shared" si="3"/>
        <v>27.119755783778057</v>
      </c>
      <c r="E52" s="13">
        <f t="shared" si="4"/>
        <v>4.201859784766459</v>
      </c>
      <c r="F52" s="13">
        <f t="shared" si="5"/>
        <v>0</v>
      </c>
      <c r="G52" s="13">
        <f t="shared" si="6"/>
        <v>0</v>
      </c>
      <c r="H52" s="13">
        <f t="shared" si="7"/>
        <v>0</v>
      </c>
      <c r="I52" s="13">
        <f t="shared" si="8"/>
        <v>0</v>
      </c>
      <c r="J52" s="13">
        <f t="shared" si="0"/>
        <v>4.201859784766459</v>
      </c>
      <c r="K52" s="13">
        <f t="shared" si="9"/>
        <v>4.201859784766459</v>
      </c>
      <c r="L52" s="9">
        <f t="shared" si="10"/>
        <v>0</v>
      </c>
      <c r="M52" s="9">
        <f t="shared" si="11"/>
        <v>4.201859784766459</v>
      </c>
      <c r="N52" s="41">
        <f t="shared" si="13"/>
        <v>6.75</v>
      </c>
    </row>
    <row r="53" spans="1:14" ht="12.75">
      <c r="A53" s="40">
        <f t="shared" si="12"/>
        <v>7</v>
      </c>
      <c r="B53" s="9">
        <f t="shared" si="1"/>
        <v>0</v>
      </c>
      <c r="C53" s="9">
        <f t="shared" si="2"/>
        <v>0</v>
      </c>
      <c r="D53" s="9">
        <f t="shared" si="3"/>
        <v>27.7238333473781</v>
      </c>
      <c r="E53" s="13">
        <f t="shared" si="4"/>
        <v>4.285073007180991</v>
      </c>
      <c r="F53" s="13">
        <f t="shared" si="5"/>
        <v>0</v>
      </c>
      <c r="G53" s="13">
        <f t="shared" si="6"/>
        <v>0</v>
      </c>
      <c r="H53" s="13">
        <f t="shared" si="7"/>
        <v>0</v>
      </c>
      <c r="I53" s="13">
        <f t="shared" si="8"/>
        <v>0</v>
      </c>
      <c r="J53" s="13">
        <f t="shared" si="0"/>
        <v>4.285073007180991</v>
      </c>
      <c r="K53" s="13">
        <f t="shared" si="9"/>
        <v>4.285073007180991</v>
      </c>
      <c r="L53" s="9">
        <f t="shared" si="10"/>
        <v>0</v>
      </c>
      <c r="M53" s="9">
        <f t="shared" si="11"/>
        <v>4.285073007180991</v>
      </c>
      <c r="N53" s="41">
        <f t="shared" si="13"/>
        <v>7</v>
      </c>
    </row>
    <row r="54" spans="1:14" ht="12.75">
      <c r="A54" s="40">
        <f t="shared" si="12"/>
        <v>7.25</v>
      </c>
      <c r="B54" s="9">
        <f t="shared" si="1"/>
        <v>3.534291735288518</v>
      </c>
      <c r="C54" s="9">
        <f t="shared" si="2"/>
        <v>17.017532128304158</v>
      </c>
      <c r="D54" s="9">
        <f t="shared" si="3"/>
        <v>28.315026349530825</v>
      </c>
      <c r="E54" s="13">
        <f t="shared" si="4"/>
        <v>4.366700780097561</v>
      </c>
      <c r="F54" s="13">
        <f t="shared" si="5"/>
        <v>0</v>
      </c>
      <c r="G54" s="13">
        <f t="shared" si="6"/>
        <v>0</v>
      </c>
      <c r="H54" s="13">
        <f t="shared" si="7"/>
        <v>0</v>
      </c>
      <c r="I54" s="13">
        <f t="shared" si="8"/>
        <v>0</v>
      </c>
      <c r="J54" s="13">
        <f t="shared" si="0"/>
        <v>4.366700780097561</v>
      </c>
      <c r="K54" s="13">
        <f t="shared" si="9"/>
        <v>7.900992515386079</v>
      </c>
      <c r="L54" s="9">
        <f t="shared" si="10"/>
        <v>0</v>
      </c>
      <c r="M54" s="9">
        <f t="shared" si="11"/>
        <v>7.900992515386079</v>
      </c>
      <c r="N54" s="41">
        <f t="shared" si="13"/>
        <v>7.25</v>
      </c>
    </row>
    <row r="55" spans="1:14" ht="12.75">
      <c r="A55" s="40">
        <f t="shared" si="12"/>
        <v>7.5</v>
      </c>
      <c r="B55" s="9">
        <f t="shared" si="1"/>
        <v>9.996486610856325</v>
      </c>
      <c r="C55" s="9">
        <f t="shared" si="2"/>
        <v>24.06642473396762</v>
      </c>
      <c r="D55" s="9">
        <f t="shared" si="3"/>
        <v>28.89412568111476</v>
      </c>
      <c r="E55" s="13">
        <f t="shared" si="4"/>
        <v>4.446830413782175</v>
      </c>
      <c r="F55" s="13">
        <f t="shared" si="5"/>
        <v>0</v>
      </c>
      <c r="G55" s="13">
        <f t="shared" si="6"/>
        <v>0</v>
      </c>
      <c r="H55" s="13">
        <f t="shared" si="7"/>
        <v>0</v>
      </c>
      <c r="I55" s="13">
        <f t="shared" si="8"/>
        <v>0</v>
      </c>
      <c r="J55" s="13">
        <f t="shared" si="0"/>
        <v>4.446830413782175</v>
      </c>
      <c r="K55" s="13">
        <f t="shared" si="9"/>
        <v>14.4433170246385</v>
      </c>
      <c r="L55" s="9">
        <f t="shared" si="10"/>
        <v>0</v>
      </c>
      <c r="M55" s="9">
        <f t="shared" si="11"/>
        <v>14.4433170246385</v>
      </c>
      <c r="N55" s="41">
        <f t="shared" si="13"/>
        <v>7.5</v>
      </c>
    </row>
    <row r="56" spans="1:14" ht="12.75">
      <c r="A56" s="40">
        <f t="shared" si="12"/>
        <v>7.75</v>
      </c>
      <c r="B56" s="9">
        <f t="shared" si="1"/>
        <v>18.364718562871456</v>
      </c>
      <c r="C56" s="9">
        <f t="shared" si="2"/>
        <v>29.47523026565853</v>
      </c>
      <c r="D56" s="9">
        <f t="shared" si="3"/>
        <v>29.461844487022304</v>
      </c>
      <c r="E56" s="13">
        <f t="shared" si="4"/>
        <v>4.525541487487619</v>
      </c>
      <c r="F56" s="13">
        <f t="shared" si="5"/>
        <v>0</v>
      </c>
      <c r="G56" s="13">
        <f t="shared" si="6"/>
        <v>0</v>
      </c>
      <c r="H56" s="13">
        <f t="shared" si="7"/>
        <v>0</v>
      </c>
      <c r="I56" s="13">
        <f t="shared" si="8"/>
        <v>0</v>
      </c>
      <c r="J56" s="13">
        <f t="shared" si="0"/>
        <v>4.525541487487619</v>
      </c>
      <c r="K56" s="13">
        <f t="shared" si="9"/>
        <v>14.451133530004473</v>
      </c>
      <c r="L56" s="9">
        <f t="shared" si="10"/>
        <v>0</v>
      </c>
      <c r="M56" s="9">
        <f t="shared" si="11"/>
        <v>29.461844487022304</v>
      </c>
      <c r="N56" s="41">
        <f t="shared" si="13"/>
        <v>7.75</v>
      </c>
    </row>
    <row r="57" spans="1:14" ht="12.75">
      <c r="A57" s="40">
        <f t="shared" si="12"/>
        <v>8</v>
      </c>
      <c r="B57" s="9">
        <f t="shared" si="1"/>
        <v>28.274333882308138</v>
      </c>
      <c r="C57" s="9">
        <f t="shared" si="2"/>
        <v>34.035064256608315</v>
      </c>
      <c r="D57" s="9">
        <f t="shared" si="3"/>
        <v>30.01882846279843</v>
      </c>
      <c r="E57" s="13">
        <f t="shared" si="4"/>
        <v>4.602906775180783</v>
      </c>
      <c r="F57" s="13">
        <f t="shared" si="5"/>
        <v>0</v>
      </c>
      <c r="G57" s="13">
        <f t="shared" si="6"/>
        <v>0</v>
      </c>
      <c r="H57" s="13">
        <f t="shared" si="7"/>
        <v>0</v>
      </c>
      <c r="I57" s="13">
        <f t="shared" si="8"/>
        <v>0</v>
      </c>
      <c r="J57" s="13">
        <f t="shared" si="0"/>
        <v>4.602906775180783</v>
      </c>
      <c r="K57" s="13">
        <f t="shared" si="9"/>
        <v>14.451133530004473</v>
      </c>
      <c r="L57" s="9">
        <f t="shared" si="10"/>
        <v>0</v>
      </c>
      <c r="M57" s="9">
        <f t="shared" si="11"/>
        <v>30.01882846279843</v>
      </c>
      <c r="N57" s="41">
        <f t="shared" si="13"/>
        <v>8</v>
      </c>
    </row>
    <row r="58" spans="1:14" ht="12.75">
      <c r="A58" s="40">
        <f t="shared" si="12"/>
        <v>8.25</v>
      </c>
      <c r="B58" s="9">
        <f t="shared" si="1"/>
        <v>39.514582862104085</v>
      </c>
      <c r="C58" s="9">
        <f t="shared" si="2"/>
        <v>38.05235864817477</v>
      </c>
      <c r="D58" s="9">
        <f t="shared" si="3"/>
        <v>30.565664461620134</v>
      </c>
      <c r="E58" s="13">
        <f t="shared" si="4"/>
        <v>4.678993033446263</v>
      </c>
      <c r="F58" s="13">
        <f t="shared" si="5"/>
        <v>0</v>
      </c>
      <c r="G58" s="13">
        <f t="shared" si="6"/>
        <v>0</v>
      </c>
      <c r="H58" s="13">
        <f t="shared" si="7"/>
        <v>0</v>
      </c>
      <c r="I58" s="13">
        <f t="shared" si="8"/>
        <v>0</v>
      </c>
      <c r="J58" s="13">
        <f t="shared" si="0"/>
        <v>4.678993033446263</v>
      </c>
      <c r="K58" s="13">
        <f t="shared" si="9"/>
        <v>14.451133530004473</v>
      </c>
      <c r="L58" s="9">
        <f t="shared" si="10"/>
        <v>0</v>
      </c>
      <c r="M58" s="9">
        <f t="shared" si="11"/>
        <v>30.565664461620134</v>
      </c>
      <c r="N58" s="41">
        <f t="shared" si="13"/>
        <v>8.25</v>
      </c>
    </row>
    <row r="59" spans="1:14" ht="12.75">
      <c r="A59" s="40">
        <f t="shared" si="12"/>
        <v>8.5</v>
      </c>
      <c r="B59" s="9">
        <f t="shared" si="1"/>
        <v>51.9432681215555</v>
      </c>
      <c r="C59" s="9">
        <f t="shared" si="2"/>
        <v>41.684270395764216</v>
      </c>
      <c r="D59" s="9">
        <f t="shared" si="3"/>
        <v>31.102887738629327</v>
      </c>
      <c r="E59" s="13">
        <f t="shared" si="4"/>
        <v>4.753861675845456</v>
      </c>
      <c r="F59" s="13">
        <f t="shared" si="5"/>
        <v>0</v>
      </c>
      <c r="G59" s="13">
        <f t="shared" si="6"/>
        <v>0</v>
      </c>
      <c r="H59" s="13">
        <f t="shared" si="7"/>
        <v>0</v>
      </c>
      <c r="I59" s="13">
        <f t="shared" si="8"/>
        <v>0</v>
      </c>
      <c r="J59" s="13">
        <f t="shared" si="0"/>
        <v>4.753861675845456</v>
      </c>
      <c r="K59" s="13">
        <f t="shared" si="9"/>
        <v>14.451133530004473</v>
      </c>
      <c r="L59" s="9">
        <f t="shared" si="10"/>
        <v>0</v>
      </c>
      <c r="M59" s="9">
        <f t="shared" si="11"/>
        <v>31.102887738629327</v>
      </c>
      <c r="N59" s="41">
        <f t="shared" si="13"/>
        <v>8.5</v>
      </c>
    </row>
    <row r="60" spans="1:14" ht="12.75">
      <c r="A60" s="40">
        <f t="shared" si="12"/>
        <v>8.75</v>
      </c>
      <c r="B60" s="9">
        <f t="shared" si="1"/>
        <v>65.45599894627038</v>
      </c>
      <c r="C60" s="9">
        <f t="shared" si="2"/>
        <v>45.02415793954452</v>
      </c>
      <c r="D60" s="9">
        <f t="shared" si="3"/>
        <v>31.630988087367896</v>
      </c>
      <c r="E60" s="13">
        <f t="shared" si="4"/>
        <v>4.827569353111944</v>
      </c>
      <c r="F60" s="13">
        <f t="shared" si="5"/>
        <v>0</v>
      </c>
      <c r="G60" s="13">
        <f t="shared" si="6"/>
        <v>0</v>
      </c>
      <c r="H60" s="13">
        <f t="shared" si="7"/>
        <v>0</v>
      </c>
      <c r="I60" s="13">
        <f t="shared" si="8"/>
        <v>0</v>
      </c>
      <c r="J60" s="13">
        <f t="shared" si="0"/>
        <v>4.827569353111944</v>
      </c>
      <c r="K60" s="13">
        <f t="shared" si="9"/>
        <v>14.451133530004473</v>
      </c>
      <c r="L60" s="9">
        <f t="shared" si="10"/>
        <v>0</v>
      </c>
      <c r="M60" s="9">
        <f t="shared" si="11"/>
        <v>31.630988087367896</v>
      </c>
      <c r="N60" s="41">
        <f t="shared" si="13"/>
        <v>8.75</v>
      </c>
    </row>
    <row r="61" spans="1:14" ht="12.75">
      <c r="A61" s="40">
        <f t="shared" si="12"/>
        <v>9</v>
      </c>
      <c r="B61" s="9">
        <f t="shared" si="1"/>
        <v>79.97189288685058</v>
      </c>
      <c r="C61" s="9">
        <f t="shared" si="2"/>
        <v>48.13284946793524</v>
      </c>
      <c r="D61" s="9">
        <f t="shared" si="3"/>
        <v>32.150415068621435</v>
      </c>
      <c r="E61" s="13">
        <f t="shared" si="4"/>
        <v>4.9001684547716495</v>
      </c>
      <c r="F61" s="13">
        <f t="shared" si="5"/>
        <v>0</v>
      </c>
      <c r="G61" s="13">
        <f t="shared" si="6"/>
        <v>0</v>
      </c>
      <c r="H61" s="13">
        <f t="shared" si="7"/>
        <v>0</v>
      </c>
      <c r="I61" s="13">
        <f t="shared" si="8"/>
        <v>0</v>
      </c>
      <c r="J61" s="13">
        <f t="shared" si="0"/>
        <v>4.9001684547716495</v>
      </c>
      <c r="K61" s="13">
        <f t="shared" si="9"/>
        <v>14.451133530004473</v>
      </c>
      <c r="L61" s="9">
        <f t="shared" si="10"/>
        <v>0</v>
      </c>
      <c r="M61" s="9">
        <f t="shared" si="11"/>
        <v>32.150415068621435</v>
      </c>
      <c r="N61" s="41">
        <f t="shared" si="13"/>
        <v>9</v>
      </c>
    </row>
    <row r="62" spans="1:14" ht="12.75">
      <c r="A62" s="40">
        <f>IF(A61&lt;$B$3,A61+0.25,"top")</f>
        <v>9.25</v>
      </c>
      <c r="B62" s="9">
        <f t="shared" si="1"/>
        <v>95.42587685278997</v>
      </c>
      <c r="C62" s="9">
        <f t="shared" si="2"/>
        <v>51.05259638491247</v>
      </c>
      <c r="D62" s="9">
        <f t="shared" si="3"/>
        <v>32.66158249053575</v>
      </c>
      <c r="E62" s="13">
        <f t="shared" si="4"/>
        <v>4.97170754481523</v>
      </c>
      <c r="F62" s="13">
        <f t="shared" si="5"/>
        <v>0</v>
      </c>
      <c r="G62" s="13">
        <f t="shared" si="6"/>
        <v>0</v>
      </c>
      <c r="H62" s="13">
        <f t="shared" si="7"/>
        <v>0</v>
      </c>
      <c r="I62" s="13">
        <f t="shared" si="8"/>
        <v>0</v>
      </c>
      <c r="J62" s="13">
        <f t="shared" si="0"/>
        <v>4.97170754481523</v>
      </c>
      <c r="K62" s="13">
        <f t="shared" si="9"/>
        <v>14.451133530004473</v>
      </c>
      <c r="L62" s="9">
        <f t="shared" si="10"/>
        <v>0</v>
      </c>
      <c r="M62" s="9">
        <f t="shared" si="11"/>
        <v>32.66158249053575</v>
      </c>
      <c r="N62" s="41">
        <f>IF(N61&lt;$B$3,N61+0.25,"top")</f>
        <v>9.25</v>
      </c>
    </row>
    <row r="63" spans="1:14" ht="12.75">
      <c r="A63" s="40">
        <f t="shared" si="12"/>
        <v>9.5</v>
      </c>
      <c r="B63" s="9">
        <f t="shared" si="1"/>
        <v>111.76411799020615</v>
      </c>
      <c r="C63" s="9">
        <f t="shared" si="2"/>
        <v>53.81416168053389</v>
      </c>
      <c r="D63" s="9">
        <f t="shared" si="3"/>
        <v>33.16487226701622</v>
      </c>
      <c r="E63" s="13">
        <f t="shared" si="4"/>
        <v>5.04223174171975</v>
      </c>
      <c r="F63" s="13">
        <f t="shared" si="5"/>
        <v>0</v>
      </c>
      <c r="G63" s="13">
        <f t="shared" si="6"/>
        <v>0</v>
      </c>
      <c r="H63" s="13">
        <f t="shared" si="7"/>
        <v>0</v>
      </c>
      <c r="I63" s="13">
        <f t="shared" si="8"/>
        <v>0</v>
      </c>
      <c r="J63" s="13">
        <f t="shared" si="0"/>
        <v>5.04223174171975</v>
      </c>
      <c r="K63" s="13">
        <f t="shared" si="9"/>
        <v>14.451133530004473</v>
      </c>
      <c r="L63" s="9">
        <f t="shared" si="10"/>
        <v>0</v>
      </c>
      <c r="M63" s="9">
        <f t="shared" si="11"/>
        <v>33.16487226701622</v>
      </c>
      <c r="N63" s="41">
        <f t="shared" si="13"/>
        <v>9.5</v>
      </c>
    </row>
    <row r="64" spans="1:14" ht="12.75">
      <c r="A64" s="40">
        <f t="shared" si="12"/>
        <v>9.75</v>
      </c>
      <c r="B64" s="9">
        <f t="shared" si="1"/>
        <v>128.94111544166708</v>
      </c>
      <c r="C64" s="9">
        <f t="shared" si="2"/>
        <v>56.440768927403056</v>
      </c>
      <c r="D64" s="9">
        <f t="shared" si="3"/>
        <v>33.660637756717165</v>
      </c>
      <c r="E64" s="13">
        <f t="shared" si="4"/>
        <v>5.111783051268871</v>
      </c>
      <c r="F64" s="13">
        <f t="shared" si="5"/>
        <v>0</v>
      </c>
      <c r="G64" s="13">
        <f t="shared" si="6"/>
        <v>0</v>
      </c>
      <c r="H64" s="13">
        <f t="shared" si="7"/>
        <v>0</v>
      </c>
      <c r="I64" s="13">
        <f t="shared" si="8"/>
        <v>0</v>
      </c>
      <c r="J64" s="13">
        <f t="shared" si="0"/>
        <v>5.111783051268871</v>
      </c>
      <c r="K64" s="13">
        <f t="shared" si="9"/>
        <v>14.451133530004473</v>
      </c>
      <c r="L64" s="9">
        <f t="shared" si="10"/>
        <v>0</v>
      </c>
      <c r="M64" s="9">
        <f t="shared" si="11"/>
        <v>33.660637756717165</v>
      </c>
      <c r="N64" s="41">
        <f t="shared" si="13"/>
        <v>9.75</v>
      </c>
    </row>
    <row r="65" spans="1:14" ht="13.5" thickBot="1">
      <c r="A65" s="42">
        <f>IF(A64&lt;$B$3,A64+0.25,"top")</f>
        <v>10</v>
      </c>
      <c r="B65" s="10">
        <f t="shared" si="1"/>
        <v>146.91774850297165</v>
      </c>
      <c r="C65" s="10">
        <f t="shared" si="2"/>
        <v>58.95046053131706</v>
      </c>
      <c r="D65" s="10">
        <f t="shared" si="3"/>
        <v>34.14920666560739</v>
      </c>
      <c r="E65" s="14">
        <f t="shared" si="4"/>
        <v>5.180400659145313</v>
      </c>
      <c r="F65" s="14">
        <f t="shared" si="5"/>
        <v>0</v>
      </c>
      <c r="G65" s="14">
        <f t="shared" si="6"/>
        <v>0</v>
      </c>
      <c r="H65" s="14">
        <f t="shared" si="7"/>
        <v>0</v>
      </c>
      <c r="I65" s="14">
        <f t="shared" si="8"/>
        <v>0</v>
      </c>
      <c r="J65" s="14">
        <f t="shared" si="0"/>
        <v>5.180400659145313</v>
      </c>
      <c r="K65" s="14">
        <f t="shared" si="9"/>
        <v>14.451133530004473</v>
      </c>
      <c r="L65" s="10">
        <f t="shared" si="10"/>
        <v>0</v>
      </c>
      <c r="M65" s="10">
        <f t="shared" si="11"/>
        <v>34.14920666560739</v>
      </c>
      <c r="N65" s="43">
        <f>IF(N64&lt;$B$3,N64+0.25,"top")</f>
        <v>10</v>
      </c>
    </row>
    <row r="68" spans="1:2" ht="15.75" thickBot="1">
      <c r="A68" s="18" t="s">
        <v>23</v>
      </c>
      <c r="B68" s="18" t="s">
        <v>26</v>
      </c>
    </row>
    <row r="69" spans="1:2" ht="15">
      <c r="A69" s="21">
        <f aca="true" t="shared" si="14" ref="A69:A109">A25</f>
        <v>0</v>
      </c>
      <c r="B69" s="19">
        <f aca="true" t="shared" si="15" ref="B69:B109">M25</f>
        <v>0</v>
      </c>
    </row>
    <row r="70" spans="1:2" ht="15">
      <c r="A70" s="22">
        <f t="shared" si="14"/>
        <v>0.25</v>
      </c>
      <c r="B70" s="20">
        <f t="shared" si="15"/>
        <v>0</v>
      </c>
    </row>
    <row r="71" spans="1:2" ht="15">
      <c r="A71" s="22">
        <f t="shared" si="14"/>
        <v>0.5</v>
      </c>
      <c r="B71" s="20">
        <f t="shared" si="15"/>
        <v>0</v>
      </c>
    </row>
    <row r="72" spans="1:2" ht="15">
      <c r="A72" s="22">
        <f t="shared" si="14"/>
        <v>0.75</v>
      </c>
      <c r="B72" s="20">
        <f t="shared" si="15"/>
        <v>0.8403719569532918</v>
      </c>
    </row>
    <row r="73" spans="1:2" ht="15">
      <c r="A73" s="22">
        <f t="shared" si="14"/>
        <v>1</v>
      </c>
      <c r="B73" s="20">
        <f t="shared" si="15"/>
        <v>1.188465418961364</v>
      </c>
    </row>
    <row r="74" spans="1:2" ht="15">
      <c r="A74" s="22">
        <f t="shared" si="14"/>
        <v>1.25</v>
      </c>
      <c r="B74" s="20">
        <f t="shared" si="15"/>
        <v>1.4555669266991866</v>
      </c>
    </row>
    <row r="75" spans="1:2" ht="15">
      <c r="A75" s="22">
        <f t="shared" si="14"/>
        <v>1.5</v>
      </c>
      <c r="B75" s="20">
        <f t="shared" si="15"/>
        <v>1.6807439139065836</v>
      </c>
    </row>
    <row r="76" spans="1:2" ht="15">
      <c r="A76" s="22">
        <f t="shared" si="14"/>
        <v>1.75</v>
      </c>
      <c r="B76" s="20">
        <f t="shared" si="15"/>
        <v>1.8791288221320874</v>
      </c>
    </row>
    <row r="77" spans="1:2" ht="15">
      <c r="A77" s="22">
        <f t="shared" si="14"/>
        <v>2</v>
      </c>
      <c r="B77" s="20">
        <f t="shared" si="15"/>
        <v>2.0584824886797146</v>
      </c>
    </row>
    <row r="78" spans="1:2" ht="15">
      <c r="A78" s="22">
        <f t="shared" si="14"/>
        <v>2.25</v>
      </c>
      <c r="B78" s="20">
        <f t="shared" si="15"/>
        <v>2.2234152068910875</v>
      </c>
    </row>
    <row r="79" spans="1:2" ht="15">
      <c r="A79" s="22">
        <f t="shared" si="14"/>
        <v>2.5</v>
      </c>
      <c r="B79" s="20">
        <f t="shared" si="15"/>
        <v>2.376930837922728</v>
      </c>
    </row>
    <row r="80" spans="1:2" ht="15">
      <c r="A80" s="22">
        <f t="shared" si="14"/>
        <v>2.75</v>
      </c>
      <c r="B80" s="20">
        <f t="shared" si="15"/>
        <v>2.521115870859875</v>
      </c>
    </row>
    <row r="81" spans="1:2" ht="15">
      <c r="A81" s="22">
        <f t="shared" si="14"/>
        <v>3</v>
      </c>
      <c r="B81" s="20">
        <f t="shared" si="15"/>
        <v>2.657489465705377</v>
      </c>
    </row>
    <row r="82" spans="1:2" ht="15">
      <c r="A82" s="22">
        <f t="shared" si="14"/>
        <v>3.25</v>
      </c>
      <c r="B82" s="20">
        <f t="shared" si="15"/>
        <v>2.7871984655507682</v>
      </c>
    </row>
    <row r="83" spans="1:2" ht="15">
      <c r="A83" s="22">
        <f t="shared" si="14"/>
        <v>3.5</v>
      </c>
      <c r="B83" s="20">
        <f t="shared" si="15"/>
        <v>2.9111338533983733</v>
      </c>
    </row>
    <row r="84" spans="1:2" ht="15">
      <c r="A84" s="22">
        <f t="shared" si="14"/>
        <v>3.75</v>
      </c>
      <c r="B84" s="20">
        <f t="shared" si="15"/>
        <v>3.0300041812571097</v>
      </c>
    </row>
    <row r="85" spans="1:2" ht="15">
      <c r="A85" s="22">
        <f t="shared" si="14"/>
        <v>4</v>
      </c>
      <c r="B85" s="20">
        <f t="shared" si="15"/>
        <v>3.1443839403719567</v>
      </c>
    </row>
    <row r="86" spans="1:2" ht="15">
      <c r="A86" s="22">
        <f t="shared" si="14"/>
        <v>4.25</v>
      </c>
      <c r="B86" s="20">
        <f t="shared" si="15"/>
        <v>3.254746593899835</v>
      </c>
    </row>
    <row r="87" spans="1:2" ht="15">
      <c r="A87" s="22">
        <f t="shared" si="14"/>
        <v>4.5</v>
      </c>
      <c r="B87" s="20">
        <f t="shared" si="15"/>
        <v>3.3614878278131672</v>
      </c>
    </row>
    <row r="88" spans="1:2" ht="15">
      <c r="A88" s="22">
        <f t="shared" si="14"/>
        <v>4.75</v>
      </c>
      <c r="B88" s="20">
        <f t="shared" si="15"/>
        <v>3.46494234332544</v>
      </c>
    </row>
    <row r="89" spans="1:2" ht="15">
      <c r="A89" s="22">
        <f t="shared" si="14"/>
        <v>5</v>
      </c>
      <c r="B89" s="20">
        <f t="shared" si="15"/>
        <v>3.5653962568840916</v>
      </c>
    </row>
    <row r="90" spans="1:2" ht="15">
      <c r="A90" s="22">
        <f t="shared" si="14"/>
        <v>5.25</v>
      </c>
      <c r="B90" s="20">
        <f t="shared" si="15"/>
        <v>3.6630964353449116</v>
      </c>
    </row>
    <row r="91" spans="1:2" ht="15">
      <c r="A91" s="22">
        <f t="shared" si="14"/>
        <v>5.5</v>
      </c>
      <c r="B91" s="20">
        <f t="shared" si="15"/>
        <v>3.758257644264175</v>
      </c>
    </row>
    <row r="92" spans="1:2" ht="15">
      <c r="A92" s="22">
        <f t="shared" si="14"/>
        <v>5.75</v>
      </c>
      <c r="B92" s="20">
        <f t="shared" si="15"/>
        <v>3.85106810465663</v>
      </c>
    </row>
    <row r="93" spans="1:2" ht="15">
      <c r="A93" s="22">
        <f t="shared" si="14"/>
        <v>6</v>
      </c>
      <c r="B93" s="20">
        <f t="shared" si="15"/>
        <v>3.941693871007376</v>
      </c>
    </row>
    <row r="94" spans="1:2" ht="15">
      <c r="A94" s="22">
        <f t="shared" si="14"/>
        <v>6.25</v>
      </c>
      <c r="B94" s="20">
        <f t="shared" si="15"/>
        <v>4.030282322464596</v>
      </c>
    </row>
    <row r="95" spans="1:2" ht="15">
      <c r="A95" s="22">
        <f t="shared" si="14"/>
        <v>6.5</v>
      </c>
      <c r="B95" s="20">
        <f t="shared" si="15"/>
        <v>4.116964977359429</v>
      </c>
    </row>
    <row r="96" spans="1:2" ht="15">
      <c r="A96" s="22">
        <f t="shared" si="14"/>
        <v>6.75</v>
      </c>
      <c r="B96" s="20">
        <f t="shared" si="15"/>
        <v>4.201859784766459</v>
      </c>
    </row>
    <row r="97" spans="1:2" ht="15">
      <c r="A97" s="22">
        <f t="shared" si="14"/>
        <v>7</v>
      </c>
      <c r="B97" s="20">
        <f t="shared" si="15"/>
        <v>4.285073007180991</v>
      </c>
    </row>
    <row r="98" spans="1:2" ht="15">
      <c r="A98" s="22">
        <f t="shared" si="14"/>
        <v>7.25</v>
      </c>
      <c r="B98" s="20">
        <f t="shared" si="15"/>
        <v>7.900992515386079</v>
      </c>
    </row>
    <row r="99" spans="1:2" ht="15">
      <c r="A99" s="22">
        <f t="shared" si="14"/>
        <v>7.5</v>
      </c>
      <c r="B99" s="20">
        <f t="shared" si="15"/>
        <v>14.4433170246385</v>
      </c>
    </row>
    <row r="100" spans="1:2" ht="15">
      <c r="A100" s="22">
        <f t="shared" si="14"/>
        <v>7.75</v>
      </c>
      <c r="B100" s="20">
        <f t="shared" si="15"/>
        <v>29.461844487022304</v>
      </c>
    </row>
    <row r="101" spans="1:2" ht="15">
      <c r="A101" s="22">
        <f t="shared" si="14"/>
        <v>8</v>
      </c>
      <c r="B101" s="20">
        <f t="shared" si="15"/>
        <v>30.01882846279843</v>
      </c>
    </row>
    <row r="102" spans="1:2" ht="15">
      <c r="A102" s="22">
        <f t="shared" si="14"/>
        <v>8.25</v>
      </c>
      <c r="B102" s="20">
        <f t="shared" si="15"/>
        <v>30.565664461620134</v>
      </c>
    </row>
    <row r="103" spans="1:2" ht="15">
      <c r="A103" s="22">
        <f t="shared" si="14"/>
        <v>8.5</v>
      </c>
      <c r="B103" s="20">
        <f t="shared" si="15"/>
        <v>31.102887738629327</v>
      </c>
    </row>
    <row r="104" spans="1:2" ht="15">
      <c r="A104" s="22">
        <f t="shared" si="14"/>
        <v>8.75</v>
      </c>
      <c r="B104" s="20">
        <f t="shared" si="15"/>
        <v>31.630988087367896</v>
      </c>
    </row>
    <row r="105" spans="1:2" ht="15">
      <c r="A105" s="22">
        <f t="shared" si="14"/>
        <v>9</v>
      </c>
      <c r="B105" s="20">
        <f t="shared" si="15"/>
        <v>32.150415068621435</v>
      </c>
    </row>
    <row r="106" spans="1:2" ht="15">
      <c r="A106" s="22">
        <f t="shared" si="14"/>
        <v>9.25</v>
      </c>
      <c r="B106" s="20">
        <f t="shared" si="15"/>
        <v>32.66158249053575</v>
      </c>
    </row>
    <row r="107" spans="1:2" ht="15">
      <c r="A107" s="22">
        <f t="shared" si="14"/>
        <v>9.5</v>
      </c>
      <c r="B107" s="20">
        <f t="shared" si="15"/>
        <v>33.16487226701622</v>
      </c>
    </row>
    <row r="108" spans="1:2" ht="15">
      <c r="A108" s="22">
        <f t="shared" si="14"/>
        <v>9.75</v>
      </c>
      <c r="B108" s="20">
        <f t="shared" si="15"/>
        <v>33.660637756717165</v>
      </c>
    </row>
    <row r="109" spans="1:2" ht="15.75" thickBot="1">
      <c r="A109" s="23">
        <f t="shared" si="14"/>
        <v>10</v>
      </c>
      <c r="B109" s="46">
        <f t="shared" si="15"/>
        <v>34.14920666560739</v>
      </c>
    </row>
    <row r="113" spans="1:2" ht="15">
      <c r="A113" s="44"/>
      <c r="B113" s="45"/>
    </row>
    <row r="114" spans="1:2" ht="15">
      <c r="A114" s="44"/>
      <c r="B114" s="45"/>
    </row>
    <row r="115" spans="1:2" ht="15">
      <c r="A115" s="44"/>
      <c r="B115" s="45"/>
    </row>
    <row r="116" spans="1:2" ht="15">
      <c r="A116" s="44"/>
      <c r="B116" s="45"/>
    </row>
    <row r="117" spans="1:2" ht="15">
      <c r="A117" s="44"/>
      <c r="B117" s="45"/>
    </row>
    <row r="118" spans="1:2" ht="15">
      <c r="A118" s="44"/>
      <c r="B118" s="45"/>
    </row>
    <row r="119" spans="1:2" ht="15">
      <c r="A119" s="44"/>
      <c r="B119" s="45"/>
    </row>
    <row r="120" spans="1:2" ht="15">
      <c r="A120" s="44"/>
      <c r="B120" s="45"/>
    </row>
    <row r="121" spans="1:2" ht="15">
      <c r="A121" s="44"/>
      <c r="B121" s="45"/>
    </row>
    <row r="122" spans="1:2" ht="15">
      <c r="A122" s="44"/>
      <c r="B122" s="45"/>
    </row>
    <row r="123" spans="1:2" ht="12.75">
      <c r="A123" s="45"/>
      <c r="B123" s="45"/>
    </row>
  </sheetData>
  <printOptions/>
  <pageMargins left="0.75" right="0.75" top="1" bottom="1" header="0.5" footer="0.5"/>
  <pageSetup horizontalDpi="600" verticalDpi="600" orientation="landscape" paperSize="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Stage-Discharge Relationship for Riser Structures</dc:title>
  <dc:subject/>
  <dc:creator/>
  <cp:keywords/>
  <dc:description/>
  <cp:lastModifiedBy>Chess Hill</cp:lastModifiedBy>
  <cp:lastPrinted>2000-07-05T14:40:12Z</cp:lastPrinted>
  <dcterms:created xsi:type="dcterms:W3CDTF">2000-04-24T13:26:57Z</dcterms:created>
  <dcterms:modified xsi:type="dcterms:W3CDTF">2003-06-05T20:58:33Z</dcterms:modified>
  <cp:category/>
  <cp:version/>
  <cp:contentType/>
  <cp:contentStatus/>
</cp:coreProperties>
</file>