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toddjor\Downloads\"/>
    </mc:Choice>
  </mc:AlternateContent>
  <xr:revisionPtr revIDLastSave="0" documentId="13_ncr:1_{8159CFC5-254B-40FF-B4FA-A5C6EE033230}" xr6:coauthVersionLast="47" xr6:coauthVersionMax="47" xr10:uidLastSave="{00000000-0000-0000-0000-000000000000}"/>
  <bookViews>
    <workbookView xWindow="-120" yWindow="-120" windowWidth="29040" windowHeight="15720" firstSheet="3" activeTab="3" xr2:uid="{00000000-000D-0000-FFFF-FFFF00000000}"/>
  </bookViews>
  <sheets>
    <sheet name="INTRO" sheetId="1" r:id="rId1"/>
    <sheet name="Modified FAA" sheetId="2" r:id="rId2"/>
    <sheet name="Hydrograph" sheetId="3" r:id="rId3"/>
    <sheet name="Full-Spectrum" sheetId="4" r:id="rId4"/>
    <sheet name="WQCV" sheetId="5" r:id="rId5"/>
    <sheet name="Pond" sheetId="6" r:id="rId6"/>
    <sheet name="Restrictor Plate" sheetId="7" r:id="rId7"/>
    <sheet name="Outlet" sheetId="8" r:id="rId8"/>
    <sheet name="Culvert" sheetId="9" r:id="rId9"/>
    <sheet name="Spillway" sheetId="10" r:id="rId10"/>
    <sheet name="Routing" sheetId="11" r:id="rId11"/>
    <sheet name="Design Info" sheetId="12" r:id="rId12"/>
  </sheets>
  <definedNames>
    <definedName name="_Fill">#REF!</definedName>
    <definedName name="_Regression_Out">#REF!</definedName>
    <definedName name="_Regression_X">#REF!</definedName>
    <definedName name="_Regression_Y">#REF!</definedName>
    <definedName name="Clear_Culvert">#REF!</definedName>
    <definedName name="Clear_FAA">#REF!</definedName>
    <definedName name="Clear_Full_Spectrum">#REF!</definedName>
    <definedName name="Clear_Hydrograph">#REF!</definedName>
    <definedName name="Clear_Outlet">#REF!</definedName>
    <definedName name="Clear_Plate">#REF!</definedName>
    <definedName name="Clear_Pond">#REF!</definedName>
    <definedName name="Clear_Spillway">#REF!</definedName>
    <definedName name="Clear_WQCV">#REF!</definedName>
    <definedName name="Copy_Plate1">#REF!</definedName>
    <definedName name="Copy_Plate2">#REF!</definedName>
    <definedName name="CopyMajorHydrograph">#REF!</definedName>
    <definedName name="CopyMinorHydrograph">#REF!</definedName>
    <definedName name="Culvert">#REF!</definedName>
    <definedName name="Culvert_Click">#REF!</definedName>
    <definedName name="FAA_P1Default_MINOR">#REF!</definedName>
    <definedName name="FAA_qDefault_MAJOR">#REF!</definedName>
    <definedName name="FAA_qDefault_MINOR">#REF!</definedName>
    <definedName name="FAA_Tc">#REF!</definedName>
    <definedName name="Full_Spectrum_Click">#REF!</definedName>
    <definedName name="Holesizer">#REF!</definedName>
    <definedName name="Hydro_Click">#REF!</definedName>
    <definedName name="Hydrograph">#REF!</definedName>
    <definedName name="Info_Click">#REF!</definedName>
    <definedName name="Modified_Click">#REF!</definedName>
    <definedName name="Outlet_Click">#REF!</definedName>
    <definedName name="Plate_Click">#REF!</definedName>
    <definedName name="Pond_Click">#REF!</definedName>
    <definedName name="Pond_Elev">#REF!</definedName>
    <definedName name="Revisionhistory">#REF!</definedName>
    <definedName name="Rout_Click">#REF!</definedName>
    <definedName name="Rout_Order_1">#REF!</definedName>
    <definedName name="Rout_Order_2">#REF!</definedName>
    <definedName name="Rout_Order_3">#REF!</definedName>
    <definedName name="Rout_Order_4">#REF!</definedName>
    <definedName name="Rout_Order_5">#REF!</definedName>
    <definedName name="Spill_Click">#REF!</definedName>
    <definedName name="Spillway_Angle">#REF!</definedName>
    <definedName name="TABLE_10" localSheetId="10">Routing!$K$56:$O$72</definedName>
    <definedName name="TABLE_9" localSheetId="10">Routing!$K$56:$O$72</definedName>
    <definedName name="UPDATE_CULVERT_GRAPH">#REF!</definedName>
    <definedName name="UPDATE_HYDRO_GRAPH">#REF!</definedName>
    <definedName name="UPDATE_OUTLET_GRAPH">#REF!</definedName>
    <definedName name="UPDATE_POND_GRAPH">#REF!</definedName>
    <definedName name="Update_RoutGraph">#REF!</definedName>
    <definedName name="UPDATE_SPILLWAY_GRAPH">#REF!</definedName>
    <definedName name="UPDATE_WQCV_GRAPH">#REF!</definedName>
    <definedName name="WQCV_Click">#REF!</definedName>
    <definedName name="WQCV_Ele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12" l="1"/>
  <c r="A31" i="12" s="1"/>
  <c r="L29" i="12"/>
  <c r="K29" i="12"/>
  <c r="J29" i="12"/>
  <c r="H29" i="12"/>
  <c r="I29" i="12" s="1"/>
  <c r="F29" i="12"/>
  <c r="B29" i="12"/>
  <c r="G29" i="12" s="1"/>
  <c r="D921" i="11"/>
  <c r="D920" i="11"/>
  <c r="D919" i="11"/>
  <c r="D918" i="11"/>
  <c r="D917" i="11"/>
  <c r="D916" i="11"/>
  <c r="D915" i="11"/>
  <c r="D914" i="11"/>
  <c r="D913" i="11"/>
  <c r="D912" i="11"/>
  <c r="D911" i="11"/>
  <c r="D910" i="11"/>
  <c r="D909" i="11"/>
  <c r="D908" i="11"/>
  <c r="D907" i="11"/>
  <c r="D906" i="11"/>
  <c r="D905" i="11"/>
  <c r="D904" i="11"/>
  <c r="D903" i="11"/>
  <c r="D902" i="11"/>
  <c r="D901" i="11"/>
  <c r="D900" i="11"/>
  <c r="D899" i="11"/>
  <c r="D898" i="11"/>
  <c r="D897" i="11"/>
  <c r="D896" i="11"/>
  <c r="D895" i="11"/>
  <c r="D894" i="11"/>
  <c r="D893" i="11"/>
  <c r="D892" i="11"/>
  <c r="D891" i="11"/>
  <c r="D890" i="11"/>
  <c r="D889" i="11"/>
  <c r="D888" i="11"/>
  <c r="D887" i="11"/>
  <c r="D886" i="11"/>
  <c r="D885" i="11"/>
  <c r="D884" i="11"/>
  <c r="D883" i="11"/>
  <c r="D882" i="11"/>
  <c r="D881" i="11"/>
  <c r="D880" i="11"/>
  <c r="D879" i="11"/>
  <c r="D878" i="11"/>
  <c r="D877" i="11"/>
  <c r="D876" i="11"/>
  <c r="D875" i="11"/>
  <c r="D874" i="11"/>
  <c r="D873" i="11"/>
  <c r="D872" i="11"/>
  <c r="D871" i="11"/>
  <c r="D870" i="11"/>
  <c r="D869" i="11"/>
  <c r="D868" i="11"/>
  <c r="D867" i="11"/>
  <c r="D866" i="11"/>
  <c r="D865" i="11"/>
  <c r="D864" i="11"/>
  <c r="D863" i="11"/>
  <c r="D862" i="11"/>
  <c r="D861" i="11"/>
  <c r="D860" i="11"/>
  <c r="D859" i="11"/>
  <c r="D858" i="11"/>
  <c r="D857" i="11"/>
  <c r="D856" i="11"/>
  <c r="D855" i="11"/>
  <c r="D854" i="11"/>
  <c r="D853" i="11"/>
  <c r="D852" i="11"/>
  <c r="D851" i="11"/>
  <c r="D850" i="11"/>
  <c r="D849" i="11"/>
  <c r="D848" i="11"/>
  <c r="D847" i="11"/>
  <c r="D846" i="11"/>
  <c r="D845" i="11"/>
  <c r="D844" i="11"/>
  <c r="D843" i="11"/>
  <c r="D842" i="11"/>
  <c r="D841" i="11"/>
  <c r="D840" i="11"/>
  <c r="D839" i="11"/>
  <c r="D838" i="11"/>
  <c r="D837" i="11"/>
  <c r="D836" i="11"/>
  <c r="D835" i="11"/>
  <c r="D834" i="11"/>
  <c r="D833" i="11"/>
  <c r="D832" i="11"/>
  <c r="D831" i="11"/>
  <c r="D830" i="11"/>
  <c r="D829" i="11"/>
  <c r="D828" i="11"/>
  <c r="D827" i="11"/>
  <c r="D826" i="11"/>
  <c r="D825" i="11"/>
  <c r="D824" i="11"/>
  <c r="D823" i="11"/>
  <c r="D822" i="11"/>
  <c r="D821" i="11"/>
  <c r="D820" i="11"/>
  <c r="D819" i="11"/>
  <c r="D818" i="11"/>
  <c r="D817" i="11"/>
  <c r="D816" i="11"/>
  <c r="D815" i="11"/>
  <c r="D814" i="11"/>
  <c r="D813" i="11"/>
  <c r="D812" i="11"/>
  <c r="D811" i="11"/>
  <c r="D810" i="11"/>
  <c r="D809" i="11"/>
  <c r="D808" i="11"/>
  <c r="D807" i="11"/>
  <c r="D806" i="11"/>
  <c r="D805" i="11"/>
  <c r="D804" i="11"/>
  <c r="D803" i="11"/>
  <c r="D802" i="11"/>
  <c r="D801" i="11"/>
  <c r="D800" i="11"/>
  <c r="D799" i="11"/>
  <c r="D798" i="11"/>
  <c r="D797" i="11"/>
  <c r="D796" i="11"/>
  <c r="D795" i="11"/>
  <c r="D794" i="11"/>
  <c r="D793" i="11"/>
  <c r="D792" i="11"/>
  <c r="D791" i="11"/>
  <c r="D790" i="11"/>
  <c r="D789" i="11"/>
  <c r="D788" i="11"/>
  <c r="D787" i="11"/>
  <c r="D786" i="11"/>
  <c r="D785" i="11"/>
  <c r="D784" i="11"/>
  <c r="D783" i="11"/>
  <c r="D782" i="11"/>
  <c r="D781" i="11"/>
  <c r="D780" i="11"/>
  <c r="D779" i="11"/>
  <c r="D778" i="11"/>
  <c r="D777" i="11"/>
  <c r="D776" i="11"/>
  <c r="D775" i="11"/>
  <c r="D774" i="11"/>
  <c r="D773" i="11"/>
  <c r="D772" i="11"/>
  <c r="D771" i="11"/>
  <c r="D770" i="11"/>
  <c r="D769" i="11"/>
  <c r="D768" i="11"/>
  <c r="D767" i="11"/>
  <c r="D766" i="11"/>
  <c r="D765" i="11"/>
  <c r="D764" i="11"/>
  <c r="D763" i="11"/>
  <c r="D762" i="11"/>
  <c r="D761" i="11"/>
  <c r="D760" i="11"/>
  <c r="D759" i="11"/>
  <c r="D758" i="11"/>
  <c r="D757" i="11"/>
  <c r="D756" i="11"/>
  <c r="D755"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9" i="11"/>
  <c r="D718" i="11"/>
  <c r="D717"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81" i="11"/>
  <c r="D680"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8" i="11"/>
  <c r="D557" i="11"/>
  <c r="D556" i="11"/>
  <c r="D555" i="11"/>
  <c r="D554" i="11"/>
  <c r="D553" i="11"/>
  <c r="D552" i="11"/>
  <c r="D551" i="11"/>
  <c r="D550" i="11"/>
  <c r="D549" i="11"/>
  <c r="D548" i="11"/>
  <c r="D547" i="11"/>
  <c r="D546" i="11"/>
  <c r="D545" i="11"/>
  <c r="D544" i="11"/>
  <c r="D543" i="11"/>
  <c r="D542" i="11"/>
  <c r="D541" i="11"/>
  <c r="D540" i="11"/>
  <c r="D539" i="11"/>
  <c r="D538" i="11"/>
  <c r="D537" i="11"/>
  <c r="D536" i="11"/>
  <c r="D535" i="11"/>
  <c r="D534" i="11"/>
  <c r="D533" i="11"/>
  <c r="D532" i="11"/>
  <c r="D531" i="11"/>
  <c r="D530" i="11"/>
  <c r="D529" i="11"/>
  <c r="D528" i="11"/>
  <c r="D527" i="11"/>
  <c r="D526" i="11"/>
  <c r="D525" i="11"/>
  <c r="D524" i="11"/>
  <c r="D523" i="11"/>
  <c r="D522" i="11"/>
  <c r="D521" i="11"/>
  <c r="D520" i="11"/>
  <c r="D519" i="11"/>
  <c r="D518" i="11"/>
  <c r="D517" i="11"/>
  <c r="D516" i="11"/>
  <c r="D515" i="11"/>
  <c r="D514" i="11"/>
  <c r="D513" i="11"/>
  <c r="D512" i="11"/>
  <c r="D511" i="11"/>
  <c r="D510" i="11"/>
  <c r="D509" i="11"/>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C275" i="11"/>
  <c r="D274" i="11"/>
  <c r="C274" i="11"/>
  <c r="D273" i="11"/>
  <c r="C273" i="11"/>
  <c r="D272" i="11"/>
  <c r="C272" i="11"/>
  <c r="C271" i="11"/>
  <c r="D270" i="11"/>
  <c r="C270" i="11"/>
  <c r="D269" i="11"/>
  <c r="C269" i="11"/>
  <c r="D268" i="11"/>
  <c r="C268" i="11"/>
  <c r="D267" i="11"/>
  <c r="C267" i="11"/>
  <c r="D266" i="11" s="1"/>
  <c r="C266" i="11"/>
  <c r="D265" i="11"/>
  <c r="C265" i="11"/>
  <c r="C264" i="11"/>
  <c r="C263" i="11"/>
  <c r="C262" i="11"/>
  <c r="D261" i="11"/>
  <c r="C261" i="11"/>
  <c r="D260" i="11" s="1"/>
  <c r="C260" i="11"/>
  <c r="D259" i="11"/>
  <c r="C259" i="11"/>
  <c r="C258" i="11"/>
  <c r="D257" i="11"/>
  <c r="C257" i="11"/>
  <c r="D256" i="11"/>
  <c r="C256" i="11"/>
  <c r="C255" i="11"/>
  <c r="D254" i="11"/>
  <c r="C254" i="11"/>
  <c r="C253" i="11"/>
  <c r="D252" i="11"/>
  <c r="C252" i="11"/>
  <c r="D251" i="11" s="1"/>
  <c r="C251" i="11"/>
  <c r="D250" i="11"/>
  <c r="C250" i="11"/>
  <c r="C249" i="11"/>
  <c r="C248" i="11"/>
  <c r="D247" i="11" s="1"/>
  <c r="C247" i="11"/>
  <c r="D246" i="11"/>
  <c r="C246" i="11"/>
  <c r="C245" i="11"/>
  <c r="C244" i="11"/>
  <c r="D243" i="11"/>
  <c r="C243" i="11"/>
  <c r="D242" i="11"/>
  <c r="C242" i="11"/>
  <c r="D241" i="11"/>
  <c r="C241" i="11"/>
  <c r="D240" i="11" s="1"/>
  <c r="C240" i="11"/>
  <c r="D239" i="11" s="1"/>
  <c r="C239" i="11"/>
  <c r="D238" i="11" s="1"/>
  <c r="C238" i="11"/>
  <c r="D237" i="11"/>
  <c r="C237" i="11"/>
  <c r="C236" i="11"/>
  <c r="D235" i="11"/>
  <c r="C235" i="11"/>
  <c r="D234" i="11"/>
  <c r="C234" i="11"/>
  <c r="D233" i="11"/>
  <c r="C233" i="11"/>
  <c r="D232" i="11" s="1"/>
  <c r="C232" i="11"/>
  <c r="D231" i="11" s="1"/>
  <c r="C231" i="11"/>
  <c r="D230" i="11"/>
  <c r="C230" i="11"/>
  <c r="D229" i="11" s="1"/>
  <c r="C229" i="11"/>
  <c r="D228" i="11"/>
  <c r="C228" i="11"/>
  <c r="C227" i="11"/>
  <c r="D226" i="11"/>
  <c r="C226" i="11"/>
  <c r="D225" i="11" s="1"/>
  <c r="C225" i="11"/>
  <c r="D224" i="11"/>
  <c r="C224" i="11"/>
  <c r="C223" i="11"/>
  <c r="C222" i="11"/>
  <c r="C221" i="11"/>
  <c r="D220" i="11"/>
  <c r="C220" i="11"/>
  <c r="D219" i="11"/>
  <c r="C219" i="11"/>
  <c r="D218" i="11" s="1"/>
  <c r="C218" i="11"/>
  <c r="D217" i="11"/>
  <c r="C217" i="11"/>
  <c r="D216" i="11" s="1"/>
  <c r="C216" i="11"/>
  <c r="D215" i="11"/>
  <c r="C215" i="11"/>
  <c r="C214" i="11"/>
  <c r="D213" i="11"/>
  <c r="C213" i="11"/>
  <c r="D212" i="11"/>
  <c r="C212" i="11"/>
  <c r="D211" i="11"/>
  <c r="C211" i="11"/>
  <c r="D210" i="11" s="1"/>
  <c r="C210" i="11"/>
  <c r="D209" i="11"/>
  <c r="C209" i="11"/>
  <c r="D208" i="11"/>
  <c r="C208" i="11"/>
  <c r="D207" i="11" s="1"/>
  <c r="C207" i="11"/>
  <c r="D206" i="11"/>
  <c r="C206" i="11"/>
  <c r="C205" i="11"/>
  <c r="D204" i="11"/>
  <c r="C204" i="11"/>
  <c r="C203" i="11"/>
  <c r="D202" i="11"/>
  <c r="C202" i="11"/>
  <c r="C201" i="11"/>
  <c r="C200" i="11"/>
  <c r="C199" i="11"/>
  <c r="D198" i="11"/>
  <c r="C198" i="11"/>
  <c r="D197" i="11"/>
  <c r="C197" i="11"/>
  <c r="D196" i="11" s="1"/>
  <c r="C196" i="11"/>
  <c r="D195" i="11"/>
  <c r="C195" i="11"/>
  <c r="C194" i="11"/>
  <c r="D193" i="11"/>
  <c r="C193" i="11"/>
  <c r="C192" i="11"/>
  <c r="D191" i="11"/>
  <c r="C191" i="11"/>
  <c r="D190" i="11"/>
  <c r="C190" i="11"/>
  <c r="D189" i="11"/>
  <c r="C189" i="11"/>
  <c r="C188" i="11"/>
  <c r="D187" i="11"/>
  <c r="C187" i="11"/>
  <c r="D186" i="11"/>
  <c r="C186" i="11"/>
  <c r="C185" i="11"/>
  <c r="C184" i="11"/>
  <c r="D183" i="11"/>
  <c r="C183" i="11"/>
  <c r="D182" i="11"/>
  <c r="C182" i="11"/>
  <c r="D181" i="11" s="1"/>
  <c r="C181" i="11"/>
  <c r="D180" i="11" s="1"/>
  <c r="C180" i="11"/>
  <c r="D179" i="11" s="1"/>
  <c r="C179" i="11"/>
  <c r="C178" i="11"/>
  <c r="D177" i="11" s="1"/>
  <c r="C177" i="11"/>
  <c r="D176" i="11"/>
  <c r="C176" i="11"/>
  <c r="D175" i="11"/>
  <c r="C175" i="11"/>
  <c r="C174" i="11"/>
  <c r="C173" i="11"/>
  <c r="D172" i="11"/>
  <c r="C172" i="11"/>
  <c r="D171" i="11"/>
  <c r="C171" i="11"/>
  <c r="C170" i="11"/>
  <c r="D169" i="11"/>
  <c r="C169" i="11"/>
  <c r="D168" i="11"/>
  <c r="C168" i="11"/>
  <c r="D167" i="11"/>
  <c r="C167" i="11"/>
  <c r="C166" i="11"/>
  <c r="D165" i="11"/>
  <c r="C165" i="11"/>
  <c r="D164" i="11"/>
  <c r="C164" i="11"/>
  <c r="C163" i="11"/>
  <c r="D162" i="11"/>
  <c r="C162" i="11"/>
  <c r="C161" i="11"/>
  <c r="D160" i="11"/>
  <c r="C160" i="11"/>
  <c r="D159" i="11" s="1"/>
  <c r="C159" i="11"/>
  <c r="D158" i="11"/>
  <c r="C158" i="11"/>
  <c r="D157" i="11" s="1"/>
  <c r="C157" i="11"/>
  <c r="C156" i="11"/>
  <c r="D155" i="11"/>
  <c r="C155" i="11"/>
  <c r="C154" i="11"/>
  <c r="D153" i="11"/>
  <c r="C153" i="11"/>
  <c r="D152" i="11" s="1"/>
  <c r="C152" i="11"/>
  <c r="C151" i="11"/>
  <c r="D150" i="11"/>
  <c r="C150" i="11"/>
  <c r="D149" i="11"/>
  <c r="C149" i="11"/>
  <c r="D148" i="11"/>
  <c r="C148" i="11"/>
  <c r="D147" i="11"/>
  <c r="C147" i="11"/>
  <c r="D146" i="11"/>
  <c r="C146" i="11"/>
  <c r="C145" i="11"/>
  <c r="D144" i="11" s="1"/>
  <c r="C144" i="11"/>
  <c r="C143" i="11"/>
  <c r="D142" i="11"/>
  <c r="C142" i="11"/>
  <c r="C141" i="11"/>
  <c r="D140" i="11"/>
  <c r="C140" i="11"/>
  <c r="D139" i="11"/>
  <c r="C139" i="11"/>
  <c r="C138" i="11"/>
  <c r="D137" i="11" s="1"/>
  <c r="C137" i="11"/>
  <c r="D136" i="11"/>
  <c r="C136" i="11"/>
  <c r="C135" i="11"/>
  <c r="D134" i="11" s="1"/>
  <c r="C134" i="11"/>
  <c r="D133" i="11"/>
  <c r="C133" i="11"/>
  <c r="C132" i="11"/>
  <c r="D131" i="11"/>
  <c r="C131" i="11"/>
  <c r="D130" i="11"/>
  <c r="C130" i="11"/>
  <c r="C129" i="11"/>
  <c r="C128" i="11"/>
  <c r="D127" i="11"/>
  <c r="C127" i="11"/>
  <c r="D126" i="11"/>
  <c r="C126" i="11"/>
  <c r="C125" i="11"/>
  <c r="D124" i="11"/>
  <c r="C124" i="11"/>
  <c r="D123" i="11"/>
  <c r="C123" i="11"/>
  <c r="C122" i="11"/>
  <c r="D121" i="11"/>
  <c r="C121" i="11"/>
  <c r="D120" i="11"/>
  <c r="C120" i="11"/>
  <c r="C119" i="11"/>
  <c r="D118" i="11"/>
  <c r="C118" i="11"/>
  <c r="D117" i="11" s="1"/>
  <c r="C117" i="11"/>
  <c r="D116" i="11"/>
  <c r="C116" i="11"/>
  <c r="C115" i="11"/>
  <c r="D114" i="11"/>
  <c r="C114" i="11"/>
  <c r="D113" i="11"/>
  <c r="C113" i="11"/>
  <c r="C112" i="11"/>
  <c r="D111" i="11"/>
  <c r="C111" i="11"/>
  <c r="D110" i="11"/>
  <c r="C110" i="11"/>
  <c r="D109" i="11"/>
  <c r="C109" i="11"/>
  <c r="C108" i="11"/>
  <c r="D107" i="11"/>
  <c r="C107" i="11"/>
  <c r="D106" i="11"/>
  <c r="C106" i="11"/>
  <c r="D105" i="11" s="1"/>
  <c r="C105" i="11"/>
  <c r="C104" i="11"/>
  <c r="C103" i="11"/>
  <c r="D102" i="11" s="1"/>
  <c r="C102" i="11"/>
  <c r="D101" i="11"/>
  <c r="C101" i="11"/>
  <c r="C100" i="11"/>
  <c r="D99" i="11"/>
  <c r="C99" i="11"/>
  <c r="D98" i="11"/>
  <c r="C98" i="11"/>
  <c r="C97" i="11"/>
  <c r="D96" i="11" s="1"/>
  <c r="C96" i="11"/>
  <c r="C95" i="11"/>
  <c r="D94" i="11"/>
  <c r="C94" i="11"/>
  <c r="D93" i="11"/>
  <c r="C93" i="11"/>
  <c r="D92" i="11"/>
  <c r="C92" i="11"/>
  <c r="D91" i="11"/>
  <c r="C91" i="11"/>
  <c r="D90" i="11" s="1"/>
  <c r="C90" i="11"/>
  <c r="D89" i="11"/>
  <c r="C89" i="11"/>
  <c r="D88" i="11" s="1"/>
  <c r="C88" i="11"/>
  <c r="C87" i="11"/>
  <c r="D86" i="11" s="1"/>
  <c r="C86" i="11"/>
  <c r="D85" i="11"/>
  <c r="C85" i="11"/>
  <c r="C84" i="11"/>
  <c r="D83" i="11"/>
  <c r="C83" i="11"/>
  <c r="C82" i="11"/>
  <c r="D81" i="11"/>
  <c r="C81" i="11"/>
  <c r="D80" i="11" s="1"/>
  <c r="C80" i="11"/>
  <c r="D79" i="11"/>
  <c r="C79" i="11"/>
  <c r="C78" i="11"/>
  <c r="C77" i="11"/>
  <c r="D76" i="11"/>
  <c r="C76" i="11"/>
  <c r="C75" i="11"/>
  <c r="D74" i="11" s="1"/>
  <c r="C74" i="11"/>
  <c r="D73" i="11" s="1"/>
  <c r="C73" i="11"/>
  <c r="D72" i="11"/>
  <c r="C72" i="11"/>
  <c r="D71" i="11"/>
  <c r="C71" i="11"/>
  <c r="D70" i="11"/>
  <c r="C70" i="11"/>
  <c r="D69" i="11"/>
  <c r="C69" i="11"/>
  <c r="C68" i="11"/>
  <c r="D67" i="11"/>
  <c r="C67" i="11"/>
  <c r="D66" i="11"/>
  <c r="C66" i="11"/>
  <c r="C65" i="11"/>
  <c r="D64" i="11" s="1"/>
  <c r="C64" i="11"/>
  <c r="D63" i="11"/>
  <c r="C63" i="11"/>
  <c r="C62" i="11"/>
  <c r="D61" i="11"/>
  <c r="C61" i="11"/>
  <c r="D60" i="11"/>
  <c r="C60" i="11"/>
  <c r="B60" i="11"/>
  <c r="B61" i="11" s="1"/>
  <c r="A60" i="11"/>
  <c r="D59" i="11"/>
  <c r="C59" i="11"/>
  <c r="B59" i="11"/>
  <c r="A59" i="11" s="1"/>
  <c r="D58" i="11"/>
  <c r="G58" i="11" s="1"/>
  <c r="C58" i="11"/>
  <c r="A58" i="11"/>
  <c r="H51" i="11"/>
  <c r="G51" i="11"/>
  <c r="G46" i="11"/>
  <c r="G40" i="11"/>
  <c r="G39" i="11"/>
  <c r="G34" i="11"/>
  <c r="G33" i="11"/>
  <c r="G30" i="11"/>
  <c r="G23" i="11"/>
  <c r="G17" i="11"/>
  <c r="I16" i="11"/>
  <c r="G16" i="11"/>
  <c r="G13" i="11"/>
  <c r="O10" i="11"/>
  <c r="I10" i="11"/>
  <c r="D67" i="10"/>
  <c r="E67" i="10" s="1"/>
  <c r="C67" i="10"/>
  <c r="B67" i="10"/>
  <c r="G53" i="11" s="1"/>
  <c r="B66" i="10"/>
  <c r="D66" i="10" s="1"/>
  <c r="D65" i="10"/>
  <c r="C65" i="10"/>
  <c r="E65" i="10" s="1"/>
  <c r="B65" i="10"/>
  <c r="B64" i="10"/>
  <c r="D64" i="10" s="1"/>
  <c r="B63" i="10"/>
  <c r="G49" i="11" s="1"/>
  <c r="B62" i="10"/>
  <c r="B61" i="10"/>
  <c r="G47" i="11" s="1"/>
  <c r="E60" i="10"/>
  <c r="D60" i="10"/>
  <c r="C60" i="10"/>
  <c r="B60" i="10"/>
  <c r="D59" i="10"/>
  <c r="B59" i="10"/>
  <c r="G45" i="11" s="1"/>
  <c r="C58" i="10"/>
  <c r="B58" i="10"/>
  <c r="G44" i="11" s="1"/>
  <c r="B57" i="10"/>
  <c r="D57" i="10" s="1"/>
  <c r="E56" i="10"/>
  <c r="D56" i="10"/>
  <c r="C56" i="10"/>
  <c r="B56" i="10"/>
  <c r="G42" i="11" s="1"/>
  <c r="B55" i="10"/>
  <c r="D55" i="10" s="1"/>
  <c r="B54" i="10"/>
  <c r="D53" i="10"/>
  <c r="C53" i="10"/>
  <c r="E53" i="10" s="1"/>
  <c r="F53" i="10" s="1"/>
  <c r="H39" i="11" s="1"/>
  <c r="B53" i="10"/>
  <c r="C52" i="10"/>
  <c r="B52" i="10"/>
  <c r="D52" i="10" s="1"/>
  <c r="E52" i="10" s="1"/>
  <c r="B51" i="10"/>
  <c r="D51" i="10" s="1"/>
  <c r="B50" i="10"/>
  <c r="G36" i="11" s="1"/>
  <c r="D49" i="10"/>
  <c r="E49" i="10" s="1"/>
  <c r="F49" i="10" s="1"/>
  <c r="H35" i="11" s="1"/>
  <c r="C49" i="10"/>
  <c r="B49" i="10"/>
  <c r="G35" i="11" s="1"/>
  <c r="F48" i="10"/>
  <c r="H34" i="11" s="1"/>
  <c r="C48" i="10"/>
  <c r="B48" i="10"/>
  <c r="D48" i="10" s="1"/>
  <c r="E48" i="10" s="1"/>
  <c r="D47" i="10"/>
  <c r="E47" i="10" s="1"/>
  <c r="C47" i="10"/>
  <c r="B47" i="10"/>
  <c r="D46" i="10"/>
  <c r="E46" i="10" s="1"/>
  <c r="C46" i="10"/>
  <c r="B46" i="10"/>
  <c r="G32" i="11" s="1"/>
  <c r="J32" i="11" s="1"/>
  <c r="B45" i="10"/>
  <c r="D44" i="10"/>
  <c r="E44" i="10" s="1"/>
  <c r="C44" i="10"/>
  <c r="B44" i="10"/>
  <c r="D43" i="10"/>
  <c r="B43" i="10"/>
  <c r="C43" i="10" s="1"/>
  <c r="B42" i="10"/>
  <c r="G28" i="11" s="1"/>
  <c r="B41" i="10"/>
  <c r="G27" i="11" s="1"/>
  <c r="D40" i="10"/>
  <c r="E40" i="10" s="1"/>
  <c r="F40" i="10" s="1"/>
  <c r="H26" i="11" s="1"/>
  <c r="B40" i="10"/>
  <c r="C40" i="10" s="1"/>
  <c r="B39" i="10"/>
  <c r="G25" i="11" s="1"/>
  <c r="D38" i="10"/>
  <c r="B38" i="10"/>
  <c r="C38" i="10" s="1"/>
  <c r="E38" i="10" s="1"/>
  <c r="E37" i="10"/>
  <c r="D37" i="10"/>
  <c r="C37" i="10"/>
  <c r="B37" i="10"/>
  <c r="D36" i="10"/>
  <c r="B36" i="10"/>
  <c r="G22" i="11" s="1"/>
  <c r="B35" i="10"/>
  <c r="D35" i="10" s="1"/>
  <c r="E34" i="10"/>
  <c r="D34" i="10"/>
  <c r="C34" i="10"/>
  <c r="B34" i="10"/>
  <c r="G20" i="11" s="1"/>
  <c r="C33" i="10"/>
  <c r="B33" i="10"/>
  <c r="D33" i="10" s="1"/>
  <c r="E33" i="10" s="1"/>
  <c r="B32" i="10"/>
  <c r="E31" i="10"/>
  <c r="F31" i="10" s="1"/>
  <c r="H17" i="11" s="1"/>
  <c r="D31" i="10"/>
  <c r="C31" i="10"/>
  <c r="B31" i="10"/>
  <c r="C30" i="10"/>
  <c r="B30" i="10"/>
  <c r="D30" i="10" s="1"/>
  <c r="E30" i="10" s="1"/>
  <c r="B29" i="10"/>
  <c r="G15" i="11" s="1"/>
  <c r="B28" i="10"/>
  <c r="G14" i="11" s="1"/>
  <c r="D27" i="10"/>
  <c r="E27" i="10" s="1"/>
  <c r="F27" i="10" s="1"/>
  <c r="H13" i="11" s="1"/>
  <c r="C27" i="10"/>
  <c r="B27" i="10"/>
  <c r="C26" i="10"/>
  <c r="B26" i="10"/>
  <c r="G12" i="11" s="1"/>
  <c r="D25" i="10"/>
  <c r="E25" i="10" s="1"/>
  <c r="C25" i="10"/>
  <c r="B25" i="10"/>
  <c r="G11" i="11" s="1"/>
  <c r="D24" i="10"/>
  <c r="E24" i="10" s="1"/>
  <c r="C24" i="10"/>
  <c r="B24" i="10"/>
  <c r="G10" i="11" s="1"/>
  <c r="D6" i="10"/>
  <c r="J4" i="10"/>
  <c r="J3" i="10"/>
  <c r="H90" i="9"/>
  <c r="G89" i="9"/>
  <c r="B89" i="9"/>
  <c r="G88" i="9"/>
  <c r="B88" i="9"/>
  <c r="G87" i="9"/>
  <c r="F65" i="10" s="1"/>
  <c r="B87" i="9"/>
  <c r="G86" i="9"/>
  <c r="B86" i="9"/>
  <c r="G85" i="9"/>
  <c r="B85" i="9"/>
  <c r="G84" i="9"/>
  <c r="B84" i="9"/>
  <c r="G83" i="9"/>
  <c r="B83" i="9"/>
  <c r="G82" i="9"/>
  <c r="F60" i="10" s="1"/>
  <c r="H46" i="11" s="1"/>
  <c r="B82" i="9"/>
  <c r="G81" i="9"/>
  <c r="B81" i="9"/>
  <c r="G80" i="9"/>
  <c r="B80" i="9"/>
  <c r="G79" i="9"/>
  <c r="B79" i="9"/>
  <c r="G78" i="9"/>
  <c r="F56" i="10" s="1"/>
  <c r="H42" i="11" s="1"/>
  <c r="B78" i="9"/>
  <c r="G77" i="9"/>
  <c r="B77" i="9"/>
  <c r="G76" i="9"/>
  <c r="B76" i="9"/>
  <c r="G75" i="9"/>
  <c r="B75" i="9"/>
  <c r="G74" i="9"/>
  <c r="F52" i="10" s="1"/>
  <c r="H38" i="11" s="1"/>
  <c r="B74" i="9"/>
  <c r="G73" i="9"/>
  <c r="B73" i="9"/>
  <c r="G72" i="9"/>
  <c r="B72" i="9"/>
  <c r="G71" i="9"/>
  <c r="B71" i="9"/>
  <c r="G70" i="9"/>
  <c r="B70" i="9"/>
  <c r="G69" i="9"/>
  <c r="F47" i="10" s="1"/>
  <c r="H33" i="11" s="1"/>
  <c r="B69" i="9"/>
  <c r="G68" i="9"/>
  <c r="F46" i="10" s="1"/>
  <c r="H32" i="11" s="1"/>
  <c r="B68" i="9"/>
  <c r="G67" i="9"/>
  <c r="B67" i="9"/>
  <c r="G66" i="9"/>
  <c r="F44" i="10" s="1"/>
  <c r="H30" i="11" s="1"/>
  <c r="B66" i="9"/>
  <c r="G65" i="9"/>
  <c r="B65" i="9"/>
  <c r="G64" i="9"/>
  <c r="B64" i="9"/>
  <c r="G63" i="9"/>
  <c r="B63" i="9"/>
  <c r="G62" i="9"/>
  <c r="B62" i="9"/>
  <c r="G61" i="9"/>
  <c r="B61" i="9"/>
  <c r="G60" i="9"/>
  <c r="F38" i="10" s="1"/>
  <c r="H24" i="11" s="1"/>
  <c r="B60" i="9"/>
  <c r="G59" i="9"/>
  <c r="F37" i="10" s="1"/>
  <c r="H23" i="11" s="1"/>
  <c r="B59" i="9"/>
  <c r="G58" i="9"/>
  <c r="B58" i="9"/>
  <c r="G57" i="9"/>
  <c r="B57" i="9"/>
  <c r="G56" i="9"/>
  <c r="F34" i="10" s="1"/>
  <c r="H20" i="11" s="1"/>
  <c r="B56" i="9"/>
  <c r="G55" i="9"/>
  <c r="B55" i="9"/>
  <c r="G54" i="9"/>
  <c r="B54" i="9"/>
  <c r="G53" i="9"/>
  <c r="B53" i="9"/>
  <c r="G52" i="9"/>
  <c r="F30" i="10" s="1"/>
  <c r="H16" i="11" s="1"/>
  <c r="B52" i="9"/>
  <c r="G51" i="9"/>
  <c r="B51" i="9"/>
  <c r="G50" i="9"/>
  <c r="B50" i="9"/>
  <c r="G49" i="9"/>
  <c r="B49" i="9"/>
  <c r="G48" i="9"/>
  <c r="B48" i="9"/>
  <c r="G47" i="9"/>
  <c r="B47" i="9"/>
  <c r="G46" i="9"/>
  <c r="F24" i="10" s="1"/>
  <c r="H10" i="11" s="1"/>
  <c r="B46" i="9"/>
  <c r="F22" i="9" a="1"/>
  <c r="F22" i="9" s="1"/>
  <c r="F18" i="9" a="1"/>
  <c r="F18" i="9"/>
  <c r="J4" i="9"/>
  <c r="J3" i="9"/>
  <c r="F91" i="8"/>
  <c r="B91" i="8"/>
  <c r="D90" i="8"/>
  <c r="C90" i="8"/>
  <c r="B90" i="8"/>
  <c r="I89" i="8"/>
  <c r="B89" i="8"/>
  <c r="F88" i="8"/>
  <c r="B88" i="8"/>
  <c r="I87" i="8"/>
  <c r="H87" i="8"/>
  <c r="F87" i="8"/>
  <c r="E87" i="8"/>
  <c r="B87" i="8"/>
  <c r="D87" i="8" s="1"/>
  <c r="B86" i="8"/>
  <c r="G86" i="8" s="1"/>
  <c r="F85" i="8"/>
  <c r="E85" i="8"/>
  <c r="D85" i="8"/>
  <c r="C85" i="8"/>
  <c r="B85" i="8"/>
  <c r="E84" i="8"/>
  <c r="D84" i="8"/>
  <c r="B84" i="8"/>
  <c r="G84" i="8" s="1"/>
  <c r="B83" i="8"/>
  <c r="I82" i="8"/>
  <c r="H82" i="8"/>
  <c r="F82" i="8"/>
  <c r="B82" i="8"/>
  <c r="E82" i="8" s="1"/>
  <c r="C81" i="8"/>
  <c r="B81" i="8"/>
  <c r="H80" i="8"/>
  <c r="E80" i="8"/>
  <c r="D80" i="8"/>
  <c r="B80" i="8"/>
  <c r="G80" i="8" s="1"/>
  <c r="F79" i="8"/>
  <c r="E79" i="8"/>
  <c r="D79" i="8"/>
  <c r="B79" i="8"/>
  <c r="H78" i="8"/>
  <c r="C78" i="8"/>
  <c r="B78" i="8"/>
  <c r="I77" i="8"/>
  <c r="H77" i="8"/>
  <c r="G77" i="8"/>
  <c r="B77" i="8"/>
  <c r="F77" i="8" s="1"/>
  <c r="I76" i="8"/>
  <c r="E76" i="8"/>
  <c r="D76" i="8"/>
  <c r="B76" i="8"/>
  <c r="I75" i="8"/>
  <c r="H75" i="8"/>
  <c r="F75" i="8"/>
  <c r="E75" i="8"/>
  <c r="D75" i="8"/>
  <c r="C75" i="8"/>
  <c r="B75" i="8"/>
  <c r="F74" i="8"/>
  <c r="E74" i="8"/>
  <c r="B74" i="8"/>
  <c r="D74" i="8" s="1"/>
  <c r="I73" i="8"/>
  <c r="B73" i="8"/>
  <c r="I72" i="8"/>
  <c r="H72" i="8"/>
  <c r="B72" i="8"/>
  <c r="F71" i="8"/>
  <c r="E71" i="8"/>
  <c r="B71" i="8"/>
  <c r="I70" i="8"/>
  <c r="H70" i="8"/>
  <c r="F70" i="8"/>
  <c r="E70" i="8"/>
  <c r="D70" i="8"/>
  <c r="B70" i="8"/>
  <c r="F69" i="8"/>
  <c r="B69" i="8"/>
  <c r="E69" i="8" s="1"/>
  <c r="C68" i="8"/>
  <c r="B68" i="8"/>
  <c r="I67" i="8"/>
  <c r="B67" i="8"/>
  <c r="F66" i="8"/>
  <c r="B66" i="8"/>
  <c r="I65" i="8"/>
  <c r="H65" i="8"/>
  <c r="F65" i="8"/>
  <c r="E65" i="8"/>
  <c r="B65" i="8"/>
  <c r="D65" i="8" s="1"/>
  <c r="B64" i="8"/>
  <c r="F63" i="8"/>
  <c r="E63" i="8"/>
  <c r="D63" i="8"/>
  <c r="C63" i="8"/>
  <c r="B63" i="8"/>
  <c r="G63" i="8" s="1"/>
  <c r="E62" i="8"/>
  <c r="D62" i="8"/>
  <c r="B62" i="8"/>
  <c r="G61" i="8"/>
  <c r="B61" i="8"/>
  <c r="I60" i="8"/>
  <c r="H60" i="8"/>
  <c r="F60" i="8"/>
  <c r="B60" i="8"/>
  <c r="E60" i="8" s="1"/>
  <c r="D59" i="8"/>
  <c r="C59" i="8"/>
  <c r="B59" i="8"/>
  <c r="H58" i="8"/>
  <c r="F58" i="8"/>
  <c r="E58" i="8"/>
  <c r="D58" i="8"/>
  <c r="B58" i="8"/>
  <c r="G58" i="8" s="1"/>
  <c r="F57" i="8"/>
  <c r="E57" i="8"/>
  <c r="D57" i="8"/>
  <c r="B57" i="8"/>
  <c r="H56" i="8"/>
  <c r="C56" i="8"/>
  <c r="B56" i="8"/>
  <c r="I55" i="8"/>
  <c r="H55" i="8"/>
  <c r="B55" i="8"/>
  <c r="F55" i="8" s="1"/>
  <c r="I54" i="8"/>
  <c r="E54" i="8"/>
  <c r="D54" i="8"/>
  <c r="B54" i="8"/>
  <c r="I53" i="8"/>
  <c r="H53" i="8"/>
  <c r="G53" i="8"/>
  <c r="F53" i="8"/>
  <c r="E53" i="8"/>
  <c r="D53" i="8"/>
  <c r="B53" i="8"/>
  <c r="F52" i="8"/>
  <c r="E52" i="8"/>
  <c r="B52" i="8"/>
  <c r="D52" i="8" s="1"/>
  <c r="I51" i="8"/>
  <c r="D51" i="8"/>
  <c r="B51" i="8"/>
  <c r="I50" i="8"/>
  <c r="H50" i="8"/>
  <c r="B50" i="8"/>
  <c r="F49" i="8"/>
  <c r="E49" i="8"/>
  <c r="B49" i="8"/>
  <c r="I48" i="8"/>
  <c r="H48" i="8"/>
  <c r="G48" i="8"/>
  <c r="F48" i="8"/>
  <c r="E48" i="8"/>
  <c r="D48" i="8"/>
  <c r="B48" i="8"/>
  <c r="A41" i="8"/>
  <c r="J40" i="8"/>
  <c r="I40" i="8"/>
  <c r="J39" i="8"/>
  <c r="I84" i="8" s="1"/>
  <c r="I39" i="8"/>
  <c r="H89" i="8" s="1"/>
  <c r="H37" i="8"/>
  <c r="G37" i="8"/>
  <c r="J35" i="8"/>
  <c r="I35" i="8"/>
  <c r="H35" i="8"/>
  <c r="G35" i="8"/>
  <c r="I32" i="8"/>
  <c r="K31" i="8"/>
  <c r="G34" i="8" s="1"/>
  <c r="A22" i="8"/>
  <c r="M5" i="8"/>
  <c r="M4" i="8"/>
  <c r="I38" i="7"/>
  <c r="H38" i="7"/>
  <c r="I37" i="7"/>
  <c r="H37" i="7"/>
  <c r="I28" i="7"/>
  <c r="H28" i="7"/>
  <c r="F75" i="6"/>
  <c r="I75" i="6" s="1"/>
  <c r="J75" i="6" s="1"/>
  <c r="E75" i="6"/>
  <c r="D75" i="6"/>
  <c r="I74" i="6"/>
  <c r="J74" i="6" s="1"/>
  <c r="H74" i="6"/>
  <c r="I52" i="11" s="1"/>
  <c r="F74" i="6"/>
  <c r="E74" i="6"/>
  <c r="D74" i="6"/>
  <c r="I73" i="6"/>
  <c r="J73" i="6" s="1"/>
  <c r="F73" i="6"/>
  <c r="H73" i="6" s="1"/>
  <c r="I51" i="11" s="1"/>
  <c r="E73" i="6"/>
  <c r="D73" i="6"/>
  <c r="J72" i="6"/>
  <c r="F72" i="6"/>
  <c r="I72" i="6" s="1"/>
  <c r="E72" i="6"/>
  <c r="D72" i="6"/>
  <c r="I71" i="6"/>
  <c r="J71" i="6" s="1"/>
  <c r="H71" i="6"/>
  <c r="I49" i="11" s="1"/>
  <c r="F71" i="6"/>
  <c r="E71" i="6"/>
  <c r="D71" i="6"/>
  <c r="J70" i="6"/>
  <c r="F70" i="6"/>
  <c r="I70" i="6" s="1"/>
  <c r="E70" i="6"/>
  <c r="D70" i="6"/>
  <c r="I69" i="6"/>
  <c r="J69" i="6" s="1"/>
  <c r="H69" i="6"/>
  <c r="I47" i="11" s="1"/>
  <c r="F69" i="6"/>
  <c r="E69" i="6"/>
  <c r="D69" i="6"/>
  <c r="F68" i="6"/>
  <c r="I68" i="6" s="1"/>
  <c r="J68" i="6" s="1"/>
  <c r="E68" i="6"/>
  <c r="D68" i="6"/>
  <c r="F67" i="6"/>
  <c r="I67" i="6" s="1"/>
  <c r="J67" i="6" s="1"/>
  <c r="E67" i="6"/>
  <c r="D67" i="6"/>
  <c r="F66" i="6"/>
  <c r="E66" i="6"/>
  <c r="D66" i="6"/>
  <c r="J65" i="6"/>
  <c r="I65" i="6"/>
  <c r="H65" i="6"/>
  <c r="I43" i="11" s="1"/>
  <c r="F65" i="6"/>
  <c r="E65" i="6"/>
  <c r="D65" i="6"/>
  <c r="F64" i="6"/>
  <c r="I64" i="6" s="1"/>
  <c r="J64" i="6" s="1"/>
  <c r="E64" i="6"/>
  <c r="D64" i="6"/>
  <c r="I63" i="6"/>
  <c r="J63" i="6" s="1"/>
  <c r="H63" i="6"/>
  <c r="I41" i="11" s="1"/>
  <c r="F63" i="6"/>
  <c r="E63" i="6"/>
  <c r="D63" i="6"/>
  <c r="F62" i="6"/>
  <c r="I62" i="6" s="1"/>
  <c r="J62" i="6" s="1"/>
  <c r="E62" i="6"/>
  <c r="D62" i="6"/>
  <c r="F61" i="6"/>
  <c r="I61" i="6" s="1"/>
  <c r="J61" i="6" s="1"/>
  <c r="E61" i="6"/>
  <c r="D61" i="6"/>
  <c r="I60" i="6"/>
  <c r="J60" i="6" s="1"/>
  <c r="H60" i="6"/>
  <c r="I38" i="11" s="1"/>
  <c r="F60" i="6"/>
  <c r="E60" i="6"/>
  <c r="D60" i="6"/>
  <c r="J59" i="6"/>
  <c r="F59" i="6"/>
  <c r="I59" i="6" s="1"/>
  <c r="E59" i="6"/>
  <c r="D59" i="6"/>
  <c r="I58" i="6"/>
  <c r="J58" i="6" s="1"/>
  <c r="H58" i="6"/>
  <c r="I36" i="11" s="1"/>
  <c r="F58" i="6"/>
  <c r="E58" i="6"/>
  <c r="D58" i="6"/>
  <c r="F57" i="6"/>
  <c r="I57" i="6" s="1"/>
  <c r="J57" i="6" s="1"/>
  <c r="E57" i="6"/>
  <c r="D57" i="6"/>
  <c r="F56" i="6"/>
  <c r="I56" i="6" s="1"/>
  <c r="J56" i="6" s="1"/>
  <c r="E56" i="6"/>
  <c r="D56" i="6"/>
  <c r="F55" i="6"/>
  <c r="E55" i="6"/>
  <c r="D55" i="6"/>
  <c r="J54" i="6"/>
  <c r="I54" i="6"/>
  <c r="H54" i="6"/>
  <c r="I32" i="11" s="1"/>
  <c r="F54" i="6"/>
  <c r="E54" i="6"/>
  <c r="D54" i="6"/>
  <c r="F53" i="6"/>
  <c r="I53" i="6" s="1"/>
  <c r="J53" i="6" s="1"/>
  <c r="E53" i="6"/>
  <c r="D53" i="6"/>
  <c r="I52" i="6"/>
  <c r="J52" i="6" s="1"/>
  <c r="H52" i="6"/>
  <c r="I30" i="11" s="1"/>
  <c r="F52" i="6"/>
  <c r="E52" i="6"/>
  <c r="D52" i="6"/>
  <c r="F51" i="6"/>
  <c r="I51" i="6" s="1"/>
  <c r="J51" i="6" s="1"/>
  <c r="E51" i="6"/>
  <c r="D51" i="6"/>
  <c r="J50" i="6"/>
  <c r="F50" i="6"/>
  <c r="I50" i="6" s="1"/>
  <c r="E50" i="6"/>
  <c r="D50" i="6"/>
  <c r="I49" i="6"/>
  <c r="J49" i="6" s="1"/>
  <c r="H49" i="6"/>
  <c r="I27" i="11" s="1"/>
  <c r="F49" i="6"/>
  <c r="E49" i="6"/>
  <c r="D49" i="6"/>
  <c r="F48" i="6"/>
  <c r="I48" i="6" s="1"/>
  <c r="J48" i="6" s="1"/>
  <c r="E48" i="6"/>
  <c r="D48" i="6"/>
  <c r="F47" i="6"/>
  <c r="I47" i="6" s="1"/>
  <c r="J47" i="6" s="1"/>
  <c r="E47" i="6"/>
  <c r="D47" i="6"/>
  <c r="F46" i="6"/>
  <c r="I46" i="6" s="1"/>
  <c r="J46" i="6" s="1"/>
  <c r="E46" i="6"/>
  <c r="D46" i="6"/>
  <c r="F45" i="6"/>
  <c r="I45" i="6" s="1"/>
  <c r="J45" i="6" s="1"/>
  <c r="E45" i="6"/>
  <c r="D45" i="6"/>
  <c r="F44" i="6"/>
  <c r="E44" i="6"/>
  <c r="D44" i="6"/>
  <c r="J43" i="6"/>
  <c r="I43" i="6"/>
  <c r="H43" i="6"/>
  <c r="I21" i="11" s="1"/>
  <c r="F43" i="6"/>
  <c r="E43" i="6"/>
  <c r="D43" i="6"/>
  <c r="F42" i="6"/>
  <c r="I42" i="6" s="1"/>
  <c r="J42" i="6" s="1"/>
  <c r="E42" i="6"/>
  <c r="D42" i="6"/>
  <c r="I41" i="6"/>
  <c r="J41" i="6" s="1"/>
  <c r="H41" i="6"/>
  <c r="I19" i="11" s="1"/>
  <c r="F41" i="6"/>
  <c r="E41" i="6"/>
  <c r="D41" i="6"/>
  <c r="I40" i="6"/>
  <c r="J40" i="6" s="1"/>
  <c r="H40" i="6"/>
  <c r="I18" i="11" s="1"/>
  <c r="F40" i="6"/>
  <c r="E40" i="6"/>
  <c r="D40" i="6"/>
  <c r="J39" i="6"/>
  <c r="F39" i="6"/>
  <c r="I39" i="6" s="1"/>
  <c r="E39" i="6"/>
  <c r="D39" i="6"/>
  <c r="I38" i="6"/>
  <c r="J38" i="6" s="1"/>
  <c r="H38" i="6"/>
  <c r="F38" i="6"/>
  <c r="E38" i="6"/>
  <c r="D38" i="6"/>
  <c r="J37" i="6"/>
  <c r="F37" i="6"/>
  <c r="I37" i="6" s="1"/>
  <c r="E37" i="6"/>
  <c r="D37" i="6"/>
  <c r="F36" i="6"/>
  <c r="E36" i="6"/>
  <c r="D36" i="6"/>
  <c r="F35" i="6"/>
  <c r="I35" i="6" s="1"/>
  <c r="J35" i="6" s="1"/>
  <c r="E35" i="6"/>
  <c r="D35" i="6"/>
  <c r="F34" i="6"/>
  <c r="I34" i="6" s="1"/>
  <c r="J34" i="6" s="1"/>
  <c r="E34" i="6"/>
  <c r="D34" i="6"/>
  <c r="F33" i="6"/>
  <c r="E33" i="6"/>
  <c r="D33" i="6"/>
  <c r="F32" i="6"/>
  <c r="I32" i="6" s="1"/>
  <c r="J32" i="6" s="1"/>
  <c r="E32" i="6"/>
  <c r="D32" i="6"/>
  <c r="T70" i="5"/>
  <c r="C91" i="8" s="1"/>
  <c r="S70" i="5"/>
  <c r="R70" i="5"/>
  <c r="Q70" i="5"/>
  <c r="P70" i="5"/>
  <c r="O70" i="5"/>
  <c r="N70" i="5"/>
  <c r="M70" i="5"/>
  <c r="L70" i="5"/>
  <c r="K70" i="5"/>
  <c r="J70" i="5"/>
  <c r="I70" i="5"/>
  <c r="H70" i="5"/>
  <c r="G70" i="5"/>
  <c r="F70" i="5"/>
  <c r="E70" i="5"/>
  <c r="D70" i="5"/>
  <c r="C70" i="5"/>
  <c r="B70" i="5"/>
  <c r="T69" i="5"/>
  <c r="S69" i="5"/>
  <c r="R69" i="5"/>
  <c r="Q69" i="5"/>
  <c r="P69" i="5"/>
  <c r="O69" i="5"/>
  <c r="N69" i="5"/>
  <c r="M69" i="5"/>
  <c r="L69" i="5"/>
  <c r="K69" i="5"/>
  <c r="J69" i="5"/>
  <c r="I69" i="5"/>
  <c r="H69" i="5"/>
  <c r="G69" i="5"/>
  <c r="F69" i="5"/>
  <c r="E69" i="5"/>
  <c r="D69" i="5"/>
  <c r="C69" i="5"/>
  <c r="B69" i="5"/>
  <c r="T68" i="5"/>
  <c r="C89" i="8" s="1"/>
  <c r="S68" i="5"/>
  <c r="R68" i="5"/>
  <c r="Q68" i="5"/>
  <c r="P68" i="5"/>
  <c r="O68" i="5"/>
  <c r="N68" i="5"/>
  <c r="M68" i="5"/>
  <c r="L68" i="5"/>
  <c r="K68" i="5"/>
  <c r="J68" i="5"/>
  <c r="I68" i="5"/>
  <c r="H68" i="5"/>
  <c r="G68" i="5"/>
  <c r="F68" i="5"/>
  <c r="E68" i="5"/>
  <c r="D68" i="5"/>
  <c r="C68" i="5"/>
  <c r="B68" i="5"/>
  <c r="T67" i="5"/>
  <c r="C88" i="8" s="1"/>
  <c r="S67" i="5"/>
  <c r="R67" i="5"/>
  <c r="Q67" i="5"/>
  <c r="P67" i="5"/>
  <c r="O67" i="5"/>
  <c r="N67" i="5"/>
  <c r="M67" i="5"/>
  <c r="L67" i="5"/>
  <c r="K67" i="5"/>
  <c r="J67" i="5"/>
  <c r="I67" i="5"/>
  <c r="H67" i="5"/>
  <c r="G67" i="5"/>
  <c r="F67" i="5"/>
  <c r="E67" i="5"/>
  <c r="D67" i="5"/>
  <c r="C67" i="5"/>
  <c r="B67" i="5"/>
  <c r="T66" i="5"/>
  <c r="C87" i="8" s="1"/>
  <c r="S66" i="5"/>
  <c r="R66" i="5"/>
  <c r="Q66" i="5"/>
  <c r="P66" i="5"/>
  <c r="O66" i="5"/>
  <c r="N66" i="5"/>
  <c r="M66" i="5"/>
  <c r="L66" i="5"/>
  <c r="K66" i="5"/>
  <c r="J66" i="5"/>
  <c r="I66" i="5"/>
  <c r="H66" i="5"/>
  <c r="G66" i="5"/>
  <c r="F66" i="5"/>
  <c r="E66" i="5"/>
  <c r="D66" i="5"/>
  <c r="C66" i="5"/>
  <c r="B66" i="5"/>
  <c r="T65" i="5"/>
  <c r="C86" i="8" s="1"/>
  <c r="S65" i="5"/>
  <c r="R65" i="5"/>
  <c r="Q65" i="5"/>
  <c r="P65" i="5"/>
  <c r="O65" i="5"/>
  <c r="N65" i="5"/>
  <c r="M65" i="5"/>
  <c r="L65" i="5"/>
  <c r="K65" i="5"/>
  <c r="J65" i="5"/>
  <c r="I65" i="5"/>
  <c r="H65" i="5"/>
  <c r="G65" i="5"/>
  <c r="F65" i="5"/>
  <c r="E65" i="5"/>
  <c r="D65" i="5"/>
  <c r="C65" i="5"/>
  <c r="B65" i="5"/>
  <c r="T64" i="5"/>
  <c r="S64" i="5"/>
  <c r="R64" i="5"/>
  <c r="Q64" i="5"/>
  <c r="P64" i="5"/>
  <c r="O64" i="5"/>
  <c r="N64" i="5"/>
  <c r="M64" i="5"/>
  <c r="L64" i="5"/>
  <c r="K64" i="5"/>
  <c r="J64" i="5"/>
  <c r="I64" i="5"/>
  <c r="H64" i="5"/>
  <c r="G64" i="5"/>
  <c r="F64" i="5"/>
  <c r="E64" i="5"/>
  <c r="D64" i="5"/>
  <c r="C64" i="5"/>
  <c r="B64" i="5"/>
  <c r="T63" i="5"/>
  <c r="C84" i="8" s="1"/>
  <c r="S63" i="5"/>
  <c r="R63" i="5"/>
  <c r="Q63" i="5"/>
  <c r="P63" i="5"/>
  <c r="O63" i="5"/>
  <c r="N63" i="5"/>
  <c r="M63" i="5"/>
  <c r="L63" i="5"/>
  <c r="K63" i="5"/>
  <c r="J63" i="5"/>
  <c r="I63" i="5"/>
  <c r="H63" i="5"/>
  <c r="G63" i="5"/>
  <c r="F63" i="5"/>
  <c r="E63" i="5"/>
  <c r="D63" i="5"/>
  <c r="C63" i="5"/>
  <c r="B63" i="5"/>
  <c r="T62" i="5"/>
  <c r="C83" i="8" s="1"/>
  <c r="S62" i="5"/>
  <c r="R62" i="5"/>
  <c r="Q62" i="5"/>
  <c r="P62" i="5"/>
  <c r="O62" i="5"/>
  <c r="N62" i="5"/>
  <c r="M62" i="5"/>
  <c r="L62" i="5"/>
  <c r="K62" i="5"/>
  <c r="J62" i="5"/>
  <c r="I62" i="5"/>
  <c r="H62" i="5"/>
  <c r="G62" i="5"/>
  <c r="F62" i="5"/>
  <c r="E62" i="5"/>
  <c r="D62" i="5"/>
  <c r="C62" i="5"/>
  <c r="B62" i="5"/>
  <c r="T61" i="5"/>
  <c r="C82" i="8" s="1"/>
  <c r="S61" i="5"/>
  <c r="R61" i="5"/>
  <c r="Q61" i="5"/>
  <c r="P61" i="5"/>
  <c r="O61" i="5"/>
  <c r="N61" i="5"/>
  <c r="M61" i="5"/>
  <c r="L61" i="5"/>
  <c r="K61" i="5"/>
  <c r="J61" i="5"/>
  <c r="I61" i="5"/>
  <c r="H61" i="5"/>
  <c r="G61" i="5"/>
  <c r="F61" i="5"/>
  <c r="E61" i="5"/>
  <c r="D61" i="5"/>
  <c r="C61" i="5"/>
  <c r="B61" i="5"/>
  <c r="T60" i="5"/>
  <c r="S60" i="5"/>
  <c r="R60" i="5"/>
  <c r="Q60" i="5"/>
  <c r="P60" i="5"/>
  <c r="O60" i="5"/>
  <c r="N60" i="5"/>
  <c r="M60" i="5"/>
  <c r="L60" i="5"/>
  <c r="K60" i="5"/>
  <c r="J60" i="5"/>
  <c r="I60" i="5"/>
  <c r="H60" i="5"/>
  <c r="G60" i="5"/>
  <c r="F60" i="5"/>
  <c r="E60" i="5"/>
  <c r="D60" i="5"/>
  <c r="C60" i="5"/>
  <c r="B60" i="5"/>
  <c r="T59" i="5"/>
  <c r="C80" i="8" s="1"/>
  <c r="S59" i="5"/>
  <c r="R59" i="5"/>
  <c r="Q59" i="5"/>
  <c r="P59" i="5"/>
  <c r="O59" i="5"/>
  <c r="N59" i="5"/>
  <c r="M59" i="5"/>
  <c r="L59" i="5"/>
  <c r="K59" i="5"/>
  <c r="J59" i="5"/>
  <c r="I59" i="5"/>
  <c r="H59" i="5"/>
  <c r="G59" i="5"/>
  <c r="F59" i="5"/>
  <c r="E59" i="5"/>
  <c r="D59" i="5"/>
  <c r="C59" i="5"/>
  <c r="B59" i="5"/>
  <c r="T58" i="5"/>
  <c r="C79" i="8" s="1"/>
  <c r="S58" i="5"/>
  <c r="R58" i="5"/>
  <c r="Q58" i="5"/>
  <c r="P58" i="5"/>
  <c r="O58" i="5"/>
  <c r="N58" i="5"/>
  <c r="M58" i="5"/>
  <c r="L58" i="5"/>
  <c r="K58" i="5"/>
  <c r="J58" i="5"/>
  <c r="I58" i="5"/>
  <c r="H58" i="5"/>
  <c r="G58" i="5"/>
  <c r="F58" i="5"/>
  <c r="E58" i="5"/>
  <c r="D58" i="5"/>
  <c r="C58" i="5"/>
  <c r="B58" i="5"/>
  <c r="T57" i="5"/>
  <c r="S57" i="5"/>
  <c r="R57" i="5"/>
  <c r="Q57" i="5"/>
  <c r="P57" i="5"/>
  <c r="O57" i="5"/>
  <c r="N57" i="5"/>
  <c r="M57" i="5"/>
  <c r="L57" i="5"/>
  <c r="K57" i="5"/>
  <c r="J57" i="5"/>
  <c r="I57" i="5"/>
  <c r="H57" i="5"/>
  <c r="G57" i="5"/>
  <c r="F57" i="5"/>
  <c r="E57" i="5"/>
  <c r="D57" i="5"/>
  <c r="C57" i="5"/>
  <c r="B57" i="5"/>
  <c r="T56" i="5"/>
  <c r="C77" i="8" s="1"/>
  <c r="S56" i="5"/>
  <c r="R56" i="5"/>
  <c r="Q56" i="5"/>
  <c r="P56" i="5"/>
  <c r="O56" i="5"/>
  <c r="N56" i="5"/>
  <c r="M56" i="5"/>
  <c r="L56" i="5"/>
  <c r="K56" i="5"/>
  <c r="J56" i="5"/>
  <c r="I56" i="5"/>
  <c r="H56" i="5"/>
  <c r="G56" i="5"/>
  <c r="F56" i="5"/>
  <c r="E56" i="5"/>
  <c r="D56" i="5"/>
  <c r="C56" i="5"/>
  <c r="B56" i="5"/>
  <c r="T55" i="5"/>
  <c r="C76" i="8" s="1"/>
  <c r="S55" i="5"/>
  <c r="R55" i="5"/>
  <c r="Q55" i="5"/>
  <c r="P55" i="5"/>
  <c r="O55" i="5"/>
  <c r="N55" i="5"/>
  <c r="M55" i="5"/>
  <c r="L55" i="5"/>
  <c r="K55" i="5"/>
  <c r="J55" i="5"/>
  <c r="I55" i="5"/>
  <c r="H55" i="5"/>
  <c r="G55" i="5"/>
  <c r="F55" i="5"/>
  <c r="E55" i="5"/>
  <c r="D55" i="5"/>
  <c r="C55" i="5"/>
  <c r="B55" i="5"/>
  <c r="T54" i="5"/>
  <c r="S54" i="5"/>
  <c r="R54" i="5"/>
  <c r="Q54" i="5"/>
  <c r="P54" i="5"/>
  <c r="O54" i="5"/>
  <c r="N54" i="5"/>
  <c r="M54" i="5"/>
  <c r="L54" i="5"/>
  <c r="K54" i="5"/>
  <c r="J54" i="5"/>
  <c r="I54" i="5"/>
  <c r="H54" i="5"/>
  <c r="G54" i="5"/>
  <c r="F54" i="5"/>
  <c r="E54" i="5"/>
  <c r="D54" i="5"/>
  <c r="C54" i="5"/>
  <c r="B54" i="5"/>
  <c r="T53" i="5"/>
  <c r="C74" i="8" s="1"/>
  <c r="S53" i="5"/>
  <c r="R53" i="5"/>
  <c r="Q53" i="5"/>
  <c r="P53" i="5"/>
  <c r="O53" i="5"/>
  <c r="N53" i="5"/>
  <c r="M53" i="5"/>
  <c r="L53" i="5"/>
  <c r="K53" i="5"/>
  <c r="J53" i="5"/>
  <c r="I53" i="5"/>
  <c r="H53" i="5"/>
  <c r="G53" i="5"/>
  <c r="F53" i="5"/>
  <c r="E53" i="5"/>
  <c r="D53" i="5"/>
  <c r="C53" i="5"/>
  <c r="B53" i="5"/>
  <c r="T52" i="5"/>
  <c r="C73" i="8" s="1"/>
  <c r="S52" i="5"/>
  <c r="R52" i="5"/>
  <c r="Q52" i="5"/>
  <c r="P52" i="5"/>
  <c r="O52" i="5"/>
  <c r="N52" i="5"/>
  <c r="M52" i="5"/>
  <c r="L52" i="5"/>
  <c r="K52" i="5"/>
  <c r="J52" i="5"/>
  <c r="I52" i="5"/>
  <c r="H52" i="5"/>
  <c r="G52" i="5"/>
  <c r="F52" i="5"/>
  <c r="E52" i="5"/>
  <c r="D52" i="5"/>
  <c r="C52" i="5"/>
  <c r="B52" i="5"/>
  <c r="T51" i="5"/>
  <c r="C72" i="8" s="1"/>
  <c r="S51" i="5"/>
  <c r="R51" i="5"/>
  <c r="Q51" i="5"/>
  <c r="P51" i="5"/>
  <c r="O51" i="5"/>
  <c r="N51" i="5"/>
  <c r="M51" i="5"/>
  <c r="L51" i="5"/>
  <c r="K51" i="5"/>
  <c r="J51" i="5"/>
  <c r="I51" i="5"/>
  <c r="H51" i="5"/>
  <c r="G51" i="5"/>
  <c r="F51" i="5"/>
  <c r="E51" i="5"/>
  <c r="D51" i="5"/>
  <c r="C51" i="5"/>
  <c r="B51" i="5"/>
  <c r="T50" i="5"/>
  <c r="C71" i="8" s="1"/>
  <c r="S50" i="5"/>
  <c r="R50" i="5"/>
  <c r="Q50" i="5"/>
  <c r="P50" i="5"/>
  <c r="O50" i="5"/>
  <c r="N50" i="5"/>
  <c r="M50" i="5"/>
  <c r="L50" i="5"/>
  <c r="K50" i="5"/>
  <c r="J50" i="5"/>
  <c r="I50" i="5"/>
  <c r="H50" i="5"/>
  <c r="G50" i="5"/>
  <c r="F50" i="5"/>
  <c r="E50" i="5"/>
  <c r="D50" i="5"/>
  <c r="C50" i="5"/>
  <c r="B50" i="5"/>
  <c r="T49" i="5"/>
  <c r="C70" i="8" s="1"/>
  <c r="S49" i="5"/>
  <c r="R49" i="5"/>
  <c r="Q49" i="5"/>
  <c r="P49" i="5"/>
  <c r="O49" i="5"/>
  <c r="N49" i="5"/>
  <c r="M49" i="5"/>
  <c r="L49" i="5"/>
  <c r="K49" i="5"/>
  <c r="J49" i="5"/>
  <c r="I49" i="5"/>
  <c r="H49" i="5"/>
  <c r="G49" i="5"/>
  <c r="F49" i="5"/>
  <c r="E49" i="5"/>
  <c r="D49" i="5"/>
  <c r="C49" i="5"/>
  <c r="B49" i="5"/>
  <c r="T48" i="5"/>
  <c r="C69" i="8" s="1"/>
  <c r="S48" i="5"/>
  <c r="R48" i="5"/>
  <c r="Q48" i="5"/>
  <c r="P48" i="5"/>
  <c r="O48" i="5"/>
  <c r="N48" i="5"/>
  <c r="M48" i="5"/>
  <c r="L48" i="5"/>
  <c r="K48" i="5"/>
  <c r="J48" i="5"/>
  <c r="I48" i="5"/>
  <c r="H48" i="5"/>
  <c r="G48" i="5"/>
  <c r="F48" i="5"/>
  <c r="E48" i="5"/>
  <c r="D48" i="5"/>
  <c r="C48" i="5"/>
  <c r="B48" i="5"/>
  <c r="T47" i="5"/>
  <c r="S47" i="5"/>
  <c r="R47" i="5"/>
  <c r="Q47" i="5"/>
  <c r="P47" i="5"/>
  <c r="O47" i="5"/>
  <c r="N47" i="5"/>
  <c r="M47" i="5"/>
  <c r="L47" i="5"/>
  <c r="K47" i="5"/>
  <c r="J47" i="5"/>
  <c r="I47" i="5"/>
  <c r="H47" i="5"/>
  <c r="G47" i="5"/>
  <c r="F47" i="5"/>
  <c r="E47" i="5"/>
  <c r="D47" i="5"/>
  <c r="C47" i="5"/>
  <c r="B47" i="5"/>
  <c r="T46" i="5"/>
  <c r="C67" i="8" s="1"/>
  <c r="S46" i="5"/>
  <c r="R46" i="5"/>
  <c r="Q46" i="5"/>
  <c r="P46" i="5"/>
  <c r="O46" i="5"/>
  <c r="N46" i="5"/>
  <c r="M46" i="5"/>
  <c r="L46" i="5"/>
  <c r="K46" i="5"/>
  <c r="J46" i="5"/>
  <c r="I46" i="5"/>
  <c r="H46" i="5"/>
  <c r="G46" i="5"/>
  <c r="F46" i="5"/>
  <c r="E46" i="5"/>
  <c r="D46" i="5"/>
  <c r="C46" i="5"/>
  <c r="B46" i="5"/>
  <c r="T45" i="5"/>
  <c r="C66" i="8" s="1"/>
  <c r="S45" i="5"/>
  <c r="R45" i="5"/>
  <c r="Q45" i="5"/>
  <c r="P45" i="5"/>
  <c r="O45" i="5"/>
  <c r="N45" i="5"/>
  <c r="M45" i="5"/>
  <c r="L45" i="5"/>
  <c r="K45" i="5"/>
  <c r="J45" i="5"/>
  <c r="I45" i="5"/>
  <c r="H45" i="5"/>
  <c r="G45" i="5"/>
  <c r="F45" i="5"/>
  <c r="E45" i="5"/>
  <c r="D45" i="5"/>
  <c r="C45" i="5"/>
  <c r="B45" i="5"/>
  <c r="T44" i="5"/>
  <c r="C65" i="8" s="1"/>
  <c r="S44" i="5"/>
  <c r="R44" i="5"/>
  <c r="Q44" i="5"/>
  <c r="P44" i="5"/>
  <c r="O44" i="5"/>
  <c r="N44" i="5"/>
  <c r="M44" i="5"/>
  <c r="L44" i="5"/>
  <c r="K44" i="5"/>
  <c r="J44" i="5"/>
  <c r="I44" i="5"/>
  <c r="H44" i="5"/>
  <c r="G44" i="5"/>
  <c r="F44" i="5"/>
  <c r="E44" i="5"/>
  <c r="D44" i="5"/>
  <c r="C44" i="5"/>
  <c r="B44" i="5"/>
  <c r="T43" i="5"/>
  <c r="C64" i="8" s="1"/>
  <c r="S43" i="5"/>
  <c r="R43" i="5"/>
  <c r="Q43" i="5"/>
  <c r="P43" i="5"/>
  <c r="O43" i="5"/>
  <c r="N43" i="5"/>
  <c r="M43" i="5"/>
  <c r="L43" i="5"/>
  <c r="K43" i="5"/>
  <c r="J43" i="5"/>
  <c r="I43" i="5"/>
  <c r="H43" i="5"/>
  <c r="G43" i="5"/>
  <c r="F43" i="5"/>
  <c r="E43" i="5"/>
  <c r="D43" i="5"/>
  <c r="C43" i="5"/>
  <c r="B43" i="5"/>
  <c r="T42" i="5"/>
  <c r="S42" i="5"/>
  <c r="R42" i="5"/>
  <c r="Q42" i="5"/>
  <c r="P42" i="5"/>
  <c r="O42" i="5"/>
  <c r="N42" i="5"/>
  <c r="M42" i="5"/>
  <c r="L42" i="5"/>
  <c r="K42" i="5"/>
  <c r="J42" i="5"/>
  <c r="I42" i="5"/>
  <c r="H42" i="5"/>
  <c r="G42" i="5"/>
  <c r="F42" i="5"/>
  <c r="E42" i="5"/>
  <c r="D42" i="5"/>
  <c r="C42" i="5"/>
  <c r="B42" i="5"/>
  <c r="T41" i="5"/>
  <c r="C62" i="8" s="1"/>
  <c r="S41" i="5"/>
  <c r="R41" i="5"/>
  <c r="Q41" i="5"/>
  <c r="P41" i="5"/>
  <c r="O41" i="5"/>
  <c r="N41" i="5"/>
  <c r="M41" i="5"/>
  <c r="L41" i="5"/>
  <c r="K41" i="5"/>
  <c r="J41" i="5"/>
  <c r="I41" i="5"/>
  <c r="H41" i="5"/>
  <c r="G41" i="5"/>
  <c r="F41" i="5"/>
  <c r="E41" i="5"/>
  <c r="D41" i="5"/>
  <c r="C41" i="5"/>
  <c r="B41" i="5"/>
  <c r="T40" i="5"/>
  <c r="C61" i="8" s="1"/>
  <c r="S40" i="5"/>
  <c r="R40" i="5"/>
  <c r="Q40" i="5"/>
  <c r="P40" i="5"/>
  <c r="O40" i="5"/>
  <c r="N40" i="5"/>
  <c r="M40" i="5"/>
  <c r="L40" i="5"/>
  <c r="K40" i="5"/>
  <c r="J40" i="5"/>
  <c r="I40" i="5"/>
  <c r="H40" i="5"/>
  <c r="G40" i="5"/>
  <c r="F40" i="5"/>
  <c r="E40" i="5"/>
  <c r="D40" i="5"/>
  <c r="C40" i="5"/>
  <c r="B40" i="5"/>
  <c r="T39" i="5"/>
  <c r="C60" i="8" s="1"/>
  <c r="S39" i="5"/>
  <c r="R39" i="5"/>
  <c r="Q39" i="5"/>
  <c r="P39" i="5"/>
  <c r="O39" i="5"/>
  <c r="N39" i="5"/>
  <c r="M39" i="5"/>
  <c r="L39" i="5"/>
  <c r="K39" i="5"/>
  <c r="J39" i="5"/>
  <c r="I39" i="5"/>
  <c r="H39" i="5"/>
  <c r="G39" i="5"/>
  <c r="F39" i="5"/>
  <c r="E39" i="5"/>
  <c r="D39" i="5"/>
  <c r="C39" i="5"/>
  <c r="B39" i="5"/>
  <c r="T38" i="5"/>
  <c r="S38" i="5"/>
  <c r="R38" i="5"/>
  <c r="Q38" i="5"/>
  <c r="P38" i="5"/>
  <c r="O38" i="5"/>
  <c r="N38" i="5"/>
  <c r="M38" i="5"/>
  <c r="L38" i="5"/>
  <c r="K38" i="5"/>
  <c r="J38" i="5"/>
  <c r="I38" i="5"/>
  <c r="H38" i="5"/>
  <c r="G38" i="5"/>
  <c r="F38" i="5"/>
  <c r="E38" i="5"/>
  <c r="D38" i="5"/>
  <c r="C38" i="5"/>
  <c r="B38" i="5"/>
  <c r="T37" i="5"/>
  <c r="C58" i="8" s="1"/>
  <c r="S37" i="5"/>
  <c r="R37" i="5"/>
  <c r="Q37" i="5"/>
  <c r="P37" i="5"/>
  <c r="O37" i="5"/>
  <c r="N37" i="5"/>
  <c r="M37" i="5"/>
  <c r="L37" i="5"/>
  <c r="K37" i="5"/>
  <c r="J37" i="5"/>
  <c r="I37" i="5"/>
  <c r="H37" i="5"/>
  <c r="G37" i="5"/>
  <c r="F37" i="5"/>
  <c r="E37" i="5"/>
  <c r="D37" i="5"/>
  <c r="C37" i="5"/>
  <c r="B37" i="5"/>
  <c r="T36" i="5"/>
  <c r="C57" i="8" s="1"/>
  <c r="S36" i="5"/>
  <c r="R36" i="5"/>
  <c r="Q36" i="5"/>
  <c r="P36" i="5"/>
  <c r="O36" i="5"/>
  <c r="N36" i="5"/>
  <c r="M36" i="5"/>
  <c r="L36" i="5"/>
  <c r="K36" i="5"/>
  <c r="J36" i="5"/>
  <c r="I36" i="5"/>
  <c r="H36" i="5"/>
  <c r="G36" i="5"/>
  <c r="F36" i="5"/>
  <c r="E36" i="5"/>
  <c r="D36" i="5"/>
  <c r="C36" i="5"/>
  <c r="B36" i="5"/>
  <c r="T35" i="5"/>
  <c r="S35" i="5"/>
  <c r="R35" i="5"/>
  <c r="Q35" i="5"/>
  <c r="P35" i="5"/>
  <c r="O35" i="5"/>
  <c r="N35" i="5"/>
  <c r="M35" i="5"/>
  <c r="L35" i="5"/>
  <c r="K35" i="5"/>
  <c r="J35" i="5"/>
  <c r="I35" i="5"/>
  <c r="H35" i="5"/>
  <c r="G35" i="5"/>
  <c r="F35" i="5"/>
  <c r="E35" i="5"/>
  <c r="D35" i="5"/>
  <c r="C35" i="5"/>
  <c r="B35" i="5"/>
  <c r="T34" i="5"/>
  <c r="C55" i="8" s="1"/>
  <c r="S34" i="5"/>
  <c r="R34" i="5"/>
  <c r="Q34" i="5"/>
  <c r="P34" i="5"/>
  <c r="O34" i="5"/>
  <c r="N34" i="5"/>
  <c r="M34" i="5"/>
  <c r="L34" i="5"/>
  <c r="K34" i="5"/>
  <c r="J34" i="5"/>
  <c r="I34" i="5"/>
  <c r="H34" i="5"/>
  <c r="G34" i="5"/>
  <c r="F34" i="5"/>
  <c r="E34" i="5"/>
  <c r="D34" i="5"/>
  <c r="C34" i="5"/>
  <c r="B34" i="5"/>
  <c r="T33" i="5"/>
  <c r="C54" i="8" s="1"/>
  <c r="S33" i="5"/>
  <c r="R33" i="5"/>
  <c r="Q33" i="5"/>
  <c r="P33" i="5"/>
  <c r="O33" i="5"/>
  <c r="N33" i="5"/>
  <c r="M33" i="5"/>
  <c r="L33" i="5"/>
  <c r="K33" i="5"/>
  <c r="J33" i="5"/>
  <c r="I33" i="5"/>
  <c r="H33" i="5"/>
  <c r="G33" i="5"/>
  <c r="F33" i="5"/>
  <c r="E33" i="5"/>
  <c r="D33" i="5"/>
  <c r="C33" i="5"/>
  <c r="B33" i="5"/>
  <c r="T32" i="5"/>
  <c r="C53" i="8" s="1"/>
  <c r="J53" i="8" s="1"/>
  <c r="F51" i="9" s="1"/>
  <c r="S32" i="5"/>
  <c r="R32" i="5"/>
  <c r="Q32" i="5"/>
  <c r="P32" i="5"/>
  <c r="O32" i="5"/>
  <c r="N32" i="5"/>
  <c r="M32" i="5"/>
  <c r="L32" i="5"/>
  <c r="K32" i="5"/>
  <c r="J32" i="5"/>
  <c r="I32" i="5"/>
  <c r="H32" i="5"/>
  <c r="G32" i="5"/>
  <c r="F32" i="5"/>
  <c r="E32" i="5"/>
  <c r="D32" i="5"/>
  <c r="C32" i="5"/>
  <c r="B32" i="5"/>
  <c r="T31" i="5"/>
  <c r="C52" i="8" s="1"/>
  <c r="S31" i="5"/>
  <c r="R31" i="5"/>
  <c r="Q31" i="5"/>
  <c r="P31" i="5"/>
  <c r="O31" i="5"/>
  <c r="N31" i="5"/>
  <c r="M31" i="5"/>
  <c r="L31" i="5"/>
  <c r="K31" i="5"/>
  <c r="J31" i="5"/>
  <c r="I31" i="5"/>
  <c r="H31" i="5"/>
  <c r="G31" i="5"/>
  <c r="F31" i="5"/>
  <c r="E31" i="5"/>
  <c r="D31" i="5"/>
  <c r="C31" i="5"/>
  <c r="B31" i="5"/>
  <c r="T30" i="5"/>
  <c r="C51" i="8" s="1"/>
  <c r="S30" i="5"/>
  <c r="R30" i="5"/>
  <c r="Q30" i="5"/>
  <c r="P30" i="5"/>
  <c r="O30" i="5"/>
  <c r="N30" i="5"/>
  <c r="M30" i="5"/>
  <c r="L30" i="5"/>
  <c r="K30" i="5"/>
  <c r="J30" i="5"/>
  <c r="I30" i="5"/>
  <c r="H30" i="5"/>
  <c r="G30" i="5"/>
  <c r="F30" i="5"/>
  <c r="E30" i="5"/>
  <c r="D30" i="5"/>
  <c r="C30" i="5"/>
  <c r="B30" i="5"/>
  <c r="T29" i="5"/>
  <c r="C50" i="8" s="1"/>
  <c r="S29" i="5"/>
  <c r="R29" i="5"/>
  <c r="Q29" i="5"/>
  <c r="P29" i="5"/>
  <c r="O29" i="5"/>
  <c r="N29" i="5"/>
  <c r="M29" i="5"/>
  <c r="L29" i="5"/>
  <c r="K29" i="5"/>
  <c r="J29" i="5"/>
  <c r="I29" i="5"/>
  <c r="H29" i="5"/>
  <c r="G29" i="5"/>
  <c r="F29" i="5"/>
  <c r="E29" i="5"/>
  <c r="D29" i="5"/>
  <c r="C29" i="5"/>
  <c r="B29" i="5"/>
  <c r="T28" i="5"/>
  <c r="C49" i="8" s="1"/>
  <c r="S28" i="5"/>
  <c r="R28" i="5"/>
  <c r="Q28" i="5"/>
  <c r="P28" i="5"/>
  <c r="O28" i="5"/>
  <c r="N28" i="5"/>
  <c r="M28" i="5"/>
  <c r="L28" i="5"/>
  <c r="K28" i="5"/>
  <c r="J28" i="5"/>
  <c r="I28" i="5"/>
  <c r="H28" i="5"/>
  <c r="G28" i="5"/>
  <c r="F28" i="5"/>
  <c r="E28" i="5"/>
  <c r="D28" i="5"/>
  <c r="C28" i="5"/>
  <c r="B28" i="5"/>
  <c r="T27" i="5"/>
  <c r="C48" i="8" s="1"/>
  <c r="J48" i="8" s="1"/>
  <c r="F46" i="9" s="1"/>
  <c r="S27" i="5"/>
  <c r="R27" i="5"/>
  <c r="Q27" i="5"/>
  <c r="P27" i="5"/>
  <c r="O27" i="5"/>
  <c r="N27" i="5"/>
  <c r="M27" i="5"/>
  <c r="L27" i="5"/>
  <c r="K27" i="5"/>
  <c r="J27" i="5"/>
  <c r="I27" i="5"/>
  <c r="H27" i="5"/>
  <c r="G27" i="5"/>
  <c r="F27" i="5"/>
  <c r="E27" i="5"/>
  <c r="D27" i="5"/>
  <c r="C27" i="5"/>
  <c r="B27" i="5"/>
  <c r="K19" i="5"/>
  <c r="K20" i="5" s="1"/>
  <c r="K18" i="5"/>
  <c r="P16" i="5"/>
  <c r="F13" i="5"/>
  <c r="F11" i="5"/>
  <c r="G10" i="5"/>
  <c r="M8" i="5"/>
  <c r="V4" i="5"/>
  <c r="V3" i="5"/>
  <c r="A96" i="4"/>
  <c r="V77" i="4"/>
  <c r="S77" i="4"/>
  <c r="U76" i="4"/>
  <c r="T76" i="4"/>
  <c r="S76" i="4"/>
  <c r="V76" i="4" s="1"/>
  <c r="M76" i="4"/>
  <c r="V75" i="4"/>
  <c r="U75" i="4"/>
  <c r="T75" i="4"/>
  <c r="S75" i="4"/>
  <c r="N75" i="4"/>
  <c r="O75" i="4" s="1"/>
  <c r="M75" i="4"/>
  <c r="P75" i="4" s="1"/>
  <c r="J75" i="4"/>
  <c r="Q75" i="4" s="1"/>
  <c r="V74" i="4"/>
  <c r="U74" i="4"/>
  <c r="T74" i="4"/>
  <c r="Q74" i="4"/>
  <c r="O74" i="4"/>
  <c r="N74" i="4"/>
  <c r="V73" i="4"/>
  <c r="U73" i="4"/>
  <c r="T73" i="4"/>
  <c r="Q73" i="4"/>
  <c r="P73" i="4"/>
  <c r="N73" i="4"/>
  <c r="F63" i="4"/>
  <c r="F64" i="4" s="1"/>
  <c r="F67" i="4" s="1"/>
  <c r="H62" i="4"/>
  <c r="G62" i="4"/>
  <c r="F62" i="4"/>
  <c r="E62" i="4"/>
  <c r="D62" i="4"/>
  <c r="C62" i="4"/>
  <c r="C63" i="4" s="1"/>
  <c r="C64" i="4" s="1"/>
  <c r="C67" i="4" s="1"/>
  <c r="H61" i="4"/>
  <c r="G61" i="4"/>
  <c r="F61" i="4"/>
  <c r="E61" i="4"/>
  <c r="D61" i="4"/>
  <c r="C61" i="4"/>
  <c r="H60" i="4"/>
  <c r="H63" i="4" s="1"/>
  <c r="H64" i="4" s="1"/>
  <c r="H67" i="4" s="1"/>
  <c r="F39" i="4" s="1"/>
  <c r="G60" i="4"/>
  <c r="G63" i="4" s="1"/>
  <c r="G64" i="4" s="1"/>
  <c r="G67" i="4" s="1"/>
  <c r="F60" i="4"/>
  <c r="E60" i="4"/>
  <c r="D60" i="4"/>
  <c r="D63" i="4" s="1"/>
  <c r="D64" i="4" s="1"/>
  <c r="D67" i="4" s="1"/>
  <c r="C60" i="4"/>
  <c r="C48" i="4"/>
  <c r="D48" i="4" s="1"/>
  <c r="D51" i="4" s="1"/>
  <c r="E51" i="4" s="1"/>
  <c r="B39" i="4"/>
  <c r="F32" i="4"/>
  <c r="E32" i="4"/>
  <c r="D32" i="4"/>
  <c r="D33" i="4" s="1"/>
  <c r="D34" i="4" s="1"/>
  <c r="F31" i="4"/>
  <c r="F33" i="4" s="1"/>
  <c r="F34" i="4" s="1"/>
  <c r="E31" i="4"/>
  <c r="D31" i="4"/>
  <c r="F30" i="4"/>
  <c r="E30" i="4"/>
  <c r="E33" i="4" s="1"/>
  <c r="E34" i="4" s="1"/>
  <c r="D30" i="4"/>
  <c r="D22" i="4"/>
  <c r="E21" i="4"/>
  <c r="E20" i="4"/>
  <c r="E19" i="4"/>
  <c r="K18" i="4"/>
  <c r="D16" i="4"/>
  <c r="C44" i="4" s="1"/>
  <c r="D44" i="4" s="1"/>
  <c r="C15" i="4"/>
  <c r="C14" i="4"/>
  <c r="C13" i="4"/>
  <c r="D11" i="4"/>
  <c r="J10" i="4"/>
  <c r="E10" i="4"/>
  <c r="G234" i="3"/>
  <c r="C234" i="3"/>
  <c r="G233" i="3"/>
  <c r="C233" i="3"/>
  <c r="G232" i="3"/>
  <c r="C232" i="3"/>
  <c r="G231" i="3"/>
  <c r="C231" i="3"/>
  <c r="G230" i="3"/>
  <c r="C230" i="3"/>
  <c r="G229" i="3"/>
  <c r="C229" i="3"/>
  <c r="G228" i="3"/>
  <c r="C228" i="3"/>
  <c r="G227" i="3"/>
  <c r="C227" i="3"/>
  <c r="G226" i="3"/>
  <c r="C226" i="3"/>
  <c r="G225" i="3"/>
  <c r="C225" i="3"/>
  <c r="G224" i="3"/>
  <c r="C224" i="3"/>
  <c r="G223" i="3"/>
  <c r="C223" i="3"/>
  <c r="G222" i="3"/>
  <c r="C222" i="3"/>
  <c r="G221" i="3"/>
  <c r="C221" i="3"/>
  <c r="G220" i="3"/>
  <c r="C220" i="3"/>
  <c r="G219" i="3"/>
  <c r="C219" i="3"/>
  <c r="G218" i="3"/>
  <c r="C218" i="3"/>
  <c r="G217" i="3"/>
  <c r="C217" i="3"/>
  <c r="G216" i="3"/>
  <c r="C216" i="3"/>
  <c r="G215" i="3"/>
  <c r="C215" i="3"/>
  <c r="G214" i="3"/>
  <c r="C214" i="3"/>
  <c r="G213" i="3"/>
  <c r="C213" i="3"/>
  <c r="G212" i="3"/>
  <c r="C212" i="3"/>
  <c r="G211" i="3"/>
  <c r="C211" i="3"/>
  <c r="G210" i="3"/>
  <c r="C210" i="3"/>
  <c r="G209" i="3"/>
  <c r="C209" i="3"/>
  <c r="G208" i="3"/>
  <c r="C208" i="3"/>
  <c r="G207" i="3"/>
  <c r="C207" i="3"/>
  <c r="G206" i="3"/>
  <c r="C206" i="3"/>
  <c r="G205" i="3"/>
  <c r="C205" i="3"/>
  <c r="G204" i="3"/>
  <c r="C204" i="3"/>
  <c r="G203" i="3"/>
  <c r="C203" i="3"/>
  <c r="G202" i="3"/>
  <c r="C202" i="3"/>
  <c r="G201" i="3"/>
  <c r="C201" i="3"/>
  <c r="G200" i="3"/>
  <c r="C200" i="3"/>
  <c r="G199" i="3"/>
  <c r="C199" i="3"/>
  <c r="G198" i="3"/>
  <c r="C198" i="3"/>
  <c r="G197" i="3"/>
  <c r="C197" i="3"/>
  <c r="G196" i="3"/>
  <c r="C196" i="3"/>
  <c r="G195" i="3"/>
  <c r="C195" i="3"/>
  <c r="G194" i="3"/>
  <c r="C194" i="3"/>
  <c r="G193" i="3"/>
  <c r="C193" i="3"/>
  <c r="G192" i="3"/>
  <c r="C192" i="3"/>
  <c r="G191" i="3"/>
  <c r="C191" i="3"/>
  <c r="G190" i="3"/>
  <c r="C190" i="3"/>
  <c r="G189" i="3"/>
  <c r="C189" i="3"/>
  <c r="G188" i="3"/>
  <c r="C188" i="3"/>
  <c r="G187" i="3"/>
  <c r="C187" i="3"/>
  <c r="G186" i="3"/>
  <c r="C186" i="3"/>
  <c r="G185" i="3"/>
  <c r="C185" i="3"/>
  <c r="G184" i="3"/>
  <c r="C184" i="3"/>
  <c r="G183" i="3"/>
  <c r="C183" i="3"/>
  <c r="G182" i="3"/>
  <c r="C182" i="3"/>
  <c r="G181" i="3"/>
  <c r="C181" i="3"/>
  <c r="G180" i="3"/>
  <c r="C180" i="3"/>
  <c r="G179" i="3"/>
  <c r="C179" i="3"/>
  <c r="G178" i="3"/>
  <c r="C178" i="3"/>
  <c r="G177" i="3"/>
  <c r="C177" i="3"/>
  <c r="G176" i="3"/>
  <c r="C176" i="3"/>
  <c r="G175" i="3"/>
  <c r="C175" i="3"/>
  <c r="G174" i="3"/>
  <c r="C174" i="3"/>
  <c r="G173" i="3"/>
  <c r="C173" i="3"/>
  <c r="G172" i="3"/>
  <c r="C172" i="3"/>
  <c r="G171" i="3"/>
  <c r="C171" i="3"/>
  <c r="G170" i="3"/>
  <c r="C170" i="3"/>
  <c r="G169" i="3"/>
  <c r="C169" i="3"/>
  <c r="G168" i="3"/>
  <c r="C168" i="3"/>
  <c r="G167" i="3"/>
  <c r="C167" i="3"/>
  <c r="G166" i="3"/>
  <c r="C166" i="3"/>
  <c r="G165" i="3"/>
  <c r="C165" i="3"/>
  <c r="G164" i="3"/>
  <c r="C164" i="3"/>
  <c r="G163" i="3"/>
  <c r="C163" i="3"/>
  <c r="G162" i="3"/>
  <c r="C162" i="3"/>
  <c r="G161" i="3"/>
  <c r="C161" i="3"/>
  <c r="G160" i="3"/>
  <c r="C160" i="3"/>
  <c r="G159" i="3"/>
  <c r="C159" i="3"/>
  <c r="G158" i="3"/>
  <c r="C158" i="3"/>
  <c r="G157" i="3"/>
  <c r="C157" i="3"/>
  <c r="G156" i="3"/>
  <c r="C156" i="3"/>
  <c r="G155" i="3"/>
  <c r="C155" i="3"/>
  <c r="G154" i="3"/>
  <c r="C154" i="3"/>
  <c r="G153" i="3"/>
  <c r="C153" i="3"/>
  <c r="G152" i="3"/>
  <c r="C152" i="3"/>
  <c r="G151" i="3"/>
  <c r="C151" i="3"/>
  <c r="G150" i="3"/>
  <c r="C150" i="3"/>
  <c r="G149" i="3"/>
  <c r="C149" i="3"/>
  <c r="G148" i="3"/>
  <c r="C148" i="3"/>
  <c r="G147" i="3"/>
  <c r="C147" i="3"/>
  <c r="G146" i="3"/>
  <c r="C146" i="3"/>
  <c r="G145" i="3"/>
  <c r="C145" i="3"/>
  <c r="G144" i="3"/>
  <c r="C144" i="3"/>
  <c r="G143" i="3"/>
  <c r="C143" i="3"/>
  <c r="G142" i="3"/>
  <c r="C142" i="3"/>
  <c r="G141" i="3"/>
  <c r="C141" i="3"/>
  <c r="G140" i="3"/>
  <c r="C140" i="3"/>
  <c r="G139" i="3"/>
  <c r="C139" i="3"/>
  <c r="G138" i="3"/>
  <c r="C138" i="3"/>
  <c r="G137" i="3"/>
  <c r="C137" i="3"/>
  <c r="G136" i="3"/>
  <c r="C136" i="3"/>
  <c r="G135" i="3"/>
  <c r="C135" i="3"/>
  <c r="G134" i="3"/>
  <c r="C134" i="3"/>
  <c r="G133" i="3"/>
  <c r="C133" i="3"/>
  <c r="G132" i="3"/>
  <c r="C132" i="3"/>
  <c r="G131" i="3"/>
  <c r="C131" i="3"/>
  <c r="G130" i="3"/>
  <c r="C130" i="3"/>
  <c r="G129" i="3"/>
  <c r="C129" i="3"/>
  <c r="G128" i="3"/>
  <c r="C128" i="3"/>
  <c r="G127" i="3"/>
  <c r="C127" i="3"/>
  <c r="G126" i="3"/>
  <c r="C126" i="3"/>
  <c r="G125" i="3"/>
  <c r="C125" i="3"/>
  <c r="G124" i="3"/>
  <c r="C124" i="3"/>
  <c r="G123" i="3"/>
  <c r="C123" i="3"/>
  <c r="G122" i="3"/>
  <c r="C122" i="3"/>
  <c r="G121" i="3"/>
  <c r="C121" i="3"/>
  <c r="G120" i="3"/>
  <c r="C120" i="3"/>
  <c r="G119" i="3"/>
  <c r="C119" i="3"/>
  <c r="G118" i="3"/>
  <c r="C118" i="3"/>
  <c r="G117" i="3"/>
  <c r="C117" i="3"/>
  <c r="G116" i="3"/>
  <c r="C116" i="3"/>
  <c r="G115" i="3"/>
  <c r="C115" i="3"/>
  <c r="G114" i="3"/>
  <c r="C114" i="3"/>
  <c r="G113" i="3"/>
  <c r="C113" i="3"/>
  <c r="G112" i="3"/>
  <c r="C112" i="3"/>
  <c r="G111" i="3"/>
  <c r="C111" i="3"/>
  <c r="G110" i="3"/>
  <c r="C110" i="3"/>
  <c r="G109" i="3"/>
  <c r="C109" i="3"/>
  <c r="G108" i="3"/>
  <c r="C108" i="3"/>
  <c r="G107" i="3"/>
  <c r="C107" i="3"/>
  <c r="G106" i="3"/>
  <c r="C106" i="3"/>
  <c r="G105" i="3"/>
  <c r="C105" i="3"/>
  <c r="G104" i="3"/>
  <c r="C104" i="3"/>
  <c r="G103" i="3"/>
  <c r="C103" i="3"/>
  <c r="G102" i="3"/>
  <c r="C102" i="3"/>
  <c r="G101" i="3"/>
  <c r="C101" i="3"/>
  <c r="G100" i="3"/>
  <c r="C100" i="3"/>
  <c r="G99" i="3"/>
  <c r="C99" i="3"/>
  <c r="G98" i="3"/>
  <c r="C98" i="3"/>
  <c r="G97" i="3"/>
  <c r="C97" i="3"/>
  <c r="G96" i="3"/>
  <c r="C96" i="3"/>
  <c r="G95" i="3"/>
  <c r="C95" i="3"/>
  <c r="G94" i="3"/>
  <c r="C94" i="3"/>
  <c r="G93" i="3"/>
  <c r="C93" i="3"/>
  <c r="G92" i="3"/>
  <c r="C92" i="3"/>
  <c r="G91" i="3"/>
  <c r="C91" i="3"/>
  <c r="G90" i="3"/>
  <c r="C90" i="3"/>
  <c r="G89" i="3"/>
  <c r="C89" i="3"/>
  <c r="G88" i="3"/>
  <c r="C88" i="3"/>
  <c r="G87" i="3"/>
  <c r="C87" i="3"/>
  <c r="G86" i="3"/>
  <c r="C86" i="3"/>
  <c r="G85" i="3"/>
  <c r="C85" i="3"/>
  <c r="G84" i="3"/>
  <c r="C84" i="3"/>
  <c r="G83" i="3"/>
  <c r="C83" i="3"/>
  <c r="G82" i="3"/>
  <c r="C82" i="3"/>
  <c r="G81" i="3"/>
  <c r="C81" i="3"/>
  <c r="G80" i="3"/>
  <c r="C80" i="3"/>
  <c r="G79" i="3"/>
  <c r="C79" i="3"/>
  <c r="G78" i="3"/>
  <c r="C78" i="3"/>
  <c r="G77" i="3"/>
  <c r="C77" i="3"/>
  <c r="G76" i="3"/>
  <c r="C76" i="3"/>
  <c r="G75" i="3"/>
  <c r="C75" i="3"/>
  <c r="G74" i="3"/>
  <c r="C74" i="3"/>
  <c r="G73" i="3"/>
  <c r="C73" i="3"/>
  <c r="G72" i="3"/>
  <c r="C72" i="3"/>
  <c r="G71" i="3"/>
  <c r="C71" i="3"/>
  <c r="G70" i="3"/>
  <c r="C70" i="3"/>
  <c r="G69" i="3"/>
  <c r="C69" i="3"/>
  <c r="G68" i="3"/>
  <c r="C68" i="3"/>
  <c r="G67" i="3"/>
  <c r="C67" i="3"/>
  <c r="G66" i="3"/>
  <c r="C66" i="3"/>
  <c r="G65" i="3"/>
  <c r="C65" i="3"/>
  <c r="G64" i="3"/>
  <c r="C64" i="3"/>
  <c r="G63" i="3"/>
  <c r="C63" i="3"/>
  <c r="G62" i="3"/>
  <c r="C62" i="3"/>
  <c r="G61" i="3"/>
  <c r="C61" i="3"/>
  <c r="G60" i="3"/>
  <c r="C60" i="3"/>
  <c r="G59" i="3"/>
  <c r="C59" i="3"/>
  <c r="G58" i="3"/>
  <c r="C58" i="3"/>
  <c r="G57" i="3"/>
  <c r="C57" i="3"/>
  <c r="G56" i="3"/>
  <c r="C56" i="3"/>
  <c r="G55" i="3"/>
  <c r="C55" i="3"/>
  <c r="G54" i="3"/>
  <c r="C54" i="3"/>
  <c r="G53" i="3"/>
  <c r="C53" i="3"/>
  <c r="G52" i="3"/>
  <c r="C52" i="3"/>
  <c r="G51" i="3"/>
  <c r="C51" i="3"/>
  <c r="G50" i="3"/>
  <c r="C50" i="3"/>
  <c r="G49" i="3"/>
  <c r="C49" i="3"/>
  <c r="G48" i="3"/>
  <c r="C48" i="3"/>
  <c r="G47" i="3"/>
  <c r="C47" i="3"/>
  <c r="G46" i="3"/>
  <c r="C46" i="3"/>
  <c r="G45" i="3"/>
  <c r="C45" i="3"/>
  <c r="G44" i="3"/>
  <c r="C44" i="3"/>
  <c r="G43" i="3"/>
  <c r="C43" i="3"/>
  <c r="G42" i="3"/>
  <c r="C42" i="3"/>
  <c r="G41" i="3"/>
  <c r="C41" i="3"/>
  <c r="G40" i="3"/>
  <c r="C40" i="3"/>
  <c r="G39" i="3"/>
  <c r="C39" i="3"/>
  <c r="G38" i="3"/>
  <c r="C38" i="3"/>
  <c r="G37" i="3"/>
  <c r="C37" i="3"/>
  <c r="G36" i="3"/>
  <c r="C36" i="3"/>
  <c r="G35" i="3"/>
  <c r="C35" i="3"/>
  <c r="G34" i="3"/>
  <c r="C34" i="3"/>
  <c r="G33" i="3"/>
  <c r="C33" i="3"/>
  <c r="G32" i="3"/>
  <c r="C32" i="3"/>
  <c r="G31" i="3"/>
  <c r="C31" i="3"/>
  <c r="G30" i="3"/>
  <c r="C30" i="3"/>
  <c r="G29" i="3"/>
  <c r="C29" i="3"/>
  <c r="G28" i="3"/>
  <c r="C28" i="3"/>
  <c r="G27" i="3"/>
  <c r="C27" i="3"/>
  <c r="G26" i="3"/>
  <c r="C26" i="3"/>
  <c r="G25" i="3"/>
  <c r="C25" i="3"/>
  <c r="G24" i="3"/>
  <c r="C24" i="3"/>
  <c r="G23" i="3"/>
  <c r="C23" i="3"/>
  <c r="G22" i="3"/>
  <c r="C22" i="3"/>
  <c r="G21" i="3"/>
  <c r="C21" i="3"/>
  <c r="G20" i="3"/>
  <c r="C20" i="3"/>
  <c r="A20" i="3"/>
  <c r="H20" i="3" s="1"/>
  <c r="G19" i="3"/>
  <c r="D19" i="3"/>
  <c r="C19" i="3"/>
  <c r="A19" i="3"/>
  <c r="H19" i="3" s="1"/>
  <c r="I19" i="3" s="1"/>
  <c r="H18" i="3"/>
  <c r="I18" i="3" s="1"/>
  <c r="G18" i="3"/>
  <c r="C18" i="3"/>
  <c r="A18" i="3"/>
  <c r="D18" i="3" s="1"/>
  <c r="E18" i="3" s="1"/>
  <c r="I17" i="3"/>
  <c r="H17" i="3"/>
  <c r="G17" i="3"/>
  <c r="E17" i="3"/>
  <c r="D17" i="3"/>
  <c r="C17" i="3"/>
  <c r="O7" i="3"/>
  <c r="K7" i="3"/>
  <c r="P7" i="3" s="1"/>
  <c r="Q7" i="3" s="1"/>
  <c r="O6" i="3"/>
  <c r="K6" i="3"/>
  <c r="O99" i="2"/>
  <c r="A99" i="2"/>
  <c r="M96" i="2"/>
  <c r="N96" i="2" s="1"/>
  <c r="L96" i="2"/>
  <c r="E96" i="2"/>
  <c r="F96" i="2" s="1"/>
  <c r="G96" i="2" s="1"/>
  <c r="L95" i="2"/>
  <c r="M95" i="2" s="1"/>
  <c r="N95" i="2" s="1"/>
  <c r="G95" i="2"/>
  <c r="F95" i="2"/>
  <c r="E95" i="2"/>
  <c r="L94" i="2"/>
  <c r="M94" i="2" s="1"/>
  <c r="N94" i="2" s="1"/>
  <c r="E94" i="2"/>
  <c r="F94" i="2" s="1"/>
  <c r="G94" i="2" s="1"/>
  <c r="N93" i="2"/>
  <c r="M93" i="2"/>
  <c r="L93" i="2"/>
  <c r="E93" i="2"/>
  <c r="F93" i="2" s="1"/>
  <c r="G93" i="2" s="1"/>
  <c r="L92" i="2"/>
  <c r="M92" i="2" s="1"/>
  <c r="N92" i="2" s="1"/>
  <c r="E92" i="2"/>
  <c r="F92" i="2" s="1"/>
  <c r="G92" i="2" s="1"/>
  <c r="N91" i="2"/>
  <c r="M91" i="2"/>
  <c r="L91" i="2"/>
  <c r="F91" i="2"/>
  <c r="G91" i="2" s="1"/>
  <c r="E91" i="2"/>
  <c r="N90" i="2"/>
  <c r="L90" i="2"/>
  <c r="M90" i="2" s="1"/>
  <c r="G90" i="2"/>
  <c r="F90" i="2"/>
  <c r="E90" i="2"/>
  <c r="L89" i="2"/>
  <c r="M89" i="2" s="1"/>
  <c r="N89" i="2" s="1"/>
  <c r="F89" i="2"/>
  <c r="G89" i="2" s="1"/>
  <c r="E89" i="2"/>
  <c r="N88" i="2"/>
  <c r="M88" i="2"/>
  <c r="L88" i="2"/>
  <c r="E88" i="2"/>
  <c r="F88" i="2" s="1"/>
  <c r="G88" i="2" s="1"/>
  <c r="L87" i="2"/>
  <c r="M87" i="2" s="1"/>
  <c r="N87" i="2" s="1"/>
  <c r="E87" i="2"/>
  <c r="F87" i="2" s="1"/>
  <c r="G87" i="2" s="1"/>
  <c r="N86" i="2"/>
  <c r="M86" i="2"/>
  <c r="L86" i="2"/>
  <c r="E86" i="2"/>
  <c r="F86" i="2" s="1"/>
  <c r="G86" i="2" s="1"/>
  <c r="L85" i="2"/>
  <c r="M85" i="2" s="1"/>
  <c r="N85" i="2" s="1"/>
  <c r="G85" i="2"/>
  <c r="F85" i="2"/>
  <c r="E85" i="2"/>
  <c r="L84" i="2"/>
  <c r="M84" i="2" s="1"/>
  <c r="N84" i="2" s="1"/>
  <c r="E84" i="2"/>
  <c r="F84" i="2" s="1"/>
  <c r="G84" i="2" s="1"/>
  <c r="N83" i="2"/>
  <c r="M83" i="2"/>
  <c r="L83" i="2"/>
  <c r="F83" i="2"/>
  <c r="G83" i="2" s="1"/>
  <c r="E83" i="2"/>
  <c r="L82" i="2"/>
  <c r="M82" i="2" s="1"/>
  <c r="N82" i="2" s="1"/>
  <c r="F82" i="2"/>
  <c r="G82" i="2" s="1"/>
  <c r="E82" i="2"/>
  <c r="N81" i="2"/>
  <c r="L81" i="2"/>
  <c r="M81" i="2" s="1"/>
  <c r="E81" i="2"/>
  <c r="F81" i="2" s="1"/>
  <c r="G81" i="2" s="1"/>
  <c r="L80" i="2"/>
  <c r="M80" i="2" s="1"/>
  <c r="N80" i="2" s="1"/>
  <c r="G80" i="2"/>
  <c r="F80" i="2"/>
  <c r="E80" i="2"/>
  <c r="L79" i="2"/>
  <c r="M79" i="2" s="1"/>
  <c r="N79" i="2" s="1"/>
  <c r="G79" i="2"/>
  <c r="F79" i="2"/>
  <c r="E79" i="2"/>
  <c r="M78" i="2"/>
  <c r="N78" i="2" s="1"/>
  <c r="L78" i="2"/>
  <c r="F78" i="2"/>
  <c r="G78" i="2" s="1"/>
  <c r="E78" i="2"/>
  <c r="L77" i="2"/>
  <c r="M77" i="2" s="1"/>
  <c r="N77" i="2" s="1"/>
  <c r="F77" i="2"/>
  <c r="G77" i="2" s="1"/>
  <c r="E77" i="2"/>
  <c r="N76" i="2"/>
  <c r="M76" i="2"/>
  <c r="L76" i="2"/>
  <c r="E76" i="2"/>
  <c r="F76" i="2" s="1"/>
  <c r="G76" i="2" s="1"/>
  <c r="L75" i="2"/>
  <c r="M75" i="2" s="1"/>
  <c r="N75" i="2" s="1"/>
  <c r="F75" i="2"/>
  <c r="G75" i="2" s="1"/>
  <c r="E75" i="2"/>
  <c r="N74" i="2"/>
  <c r="M74" i="2"/>
  <c r="L74" i="2"/>
  <c r="F74" i="2"/>
  <c r="G74" i="2" s="1"/>
  <c r="E74" i="2"/>
  <c r="M73" i="2"/>
  <c r="N73" i="2" s="1"/>
  <c r="L73" i="2"/>
  <c r="G73" i="2"/>
  <c r="F73" i="2"/>
  <c r="E73" i="2"/>
  <c r="M72" i="2"/>
  <c r="N72" i="2" s="1"/>
  <c r="L72" i="2"/>
  <c r="E72" i="2"/>
  <c r="F72" i="2" s="1"/>
  <c r="G72" i="2" s="1"/>
  <c r="M71" i="2"/>
  <c r="N71" i="2" s="1"/>
  <c r="L71" i="2"/>
  <c r="E71" i="2"/>
  <c r="F71" i="2" s="1"/>
  <c r="G71" i="2" s="1"/>
  <c r="N70" i="2"/>
  <c r="L70" i="2"/>
  <c r="M70" i="2" s="1"/>
  <c r="F70" i="2"/>
  <c r="G70" i="2" s="1"/>
  <c r="E70" i="2"/>
  <c r="L69" i="2"/>
  <c r="M69" i="2" s="1"/>
  <c r="N69" i="2" s="1"/>
  <c r="G69" i="2"/>
  <c r="F69" i="2"/>
  <c r="E69" i="2"/>
  <c r="N68" i="2"/>
  <c r="L68" i="2"/>
  <c r="M68" i="2" s="1"/>
  <c r="G68" i="2"/>
  <c r="F68" i="2"/>
  <c r="E68" i="2"/>
  <c r="L67" i="2"/>
  <c r="M67" i="2" s="1"/>
  <c r="N67" i="2" s="1"/>
  <c r="E67" i="2"/>
  <c r="F67" i="2" s="1"/>
  <c r="G67" i="2" s="1"/>
  <c r="N66" i="2"/>
  <c r="M66" i="2"/>
  <c r="L66" i="2"/>
  <c r="E66" i="2"/>
  <c r="F66" i="2" s="1"/>
  <c r="G66" i="2" s="1"/>
  <c r="M65" i="2"/>
  <c r="N65" i="2" s="1"/>
  <c r="L65" i="2"/>
  <c r="E65" i="2"/>
  <c r="F65" i="2" s="1"/>
  <c r="G65" i="2" s="1"/>
  <c r="M64" i="2"/>
  <c r="N64" i="2" s="1"/>
  <c r="L64" i="2"/>
  <c r="E64" i="2"/>
  <c r="F64" i="2" s="1"/>
  <c r="G64" i="2" s="1"/>
  <c r="L63" i="2"/>
  <c r="M63" i="2" s="1"/>
  <c r="N63" i="2" s="1"/>
  <c r="G63" i="2"/>
  <c r="F63" i="2"/>
  <c r="E63" i="2"/>
  <c r="L62" i="2"/>
  <c r="M62" i="2" s="1"/>
  <c r="N62" i="2" s="1"/>
  <c r="E62" i="2"/>
  <c r="F62" i="2" s="1"/>
  <c r="G62" i="2" s="1"/>
  <c r="N61" i="2"/>
  <c r="M61" i="2"/>
  <c r="L61" i="2"/>
  <c r="F61" i="2"/>
  <c r="G61" i="2" s="1"/>
  <c r="E61" i="2"/>
  <c r="L60" i="2"/>
  <c r="M60" i="2" s="1"/>
  <c r="N60" i="2" s="1"/>
  <c r="F60" i="2"/>
  <c r="G60" i="2" s="1"/>
  <c r="E60" i="2"/>
  <c r="L59" i="2"/>
  <c r="M59" i="2" s="1"/>
  <c r="N59" i="2" s="1"/>
  <c r="G59" i="2"/>
  <c r="F59" i="2"/>
  <c r="E59" i="2"/>
  <c r="L58" i="2"/>
  <c r="M58" i="2" s="1"/>
  <c r="N58" i="2" s="1"/>
  <c r="G58" i="2"/>
  <c r="F58" i="2"/>
  <c r="E58" i="2"/>
  <c r="M57" i="2"/>
  <c r="N57" i="2" s="1"/>
  <c r="L57" i="2"/>
  <c r="E57" i="2"/>
  <c r="F57" i="2" s="1"/>
  <c r="G57" i="2" s="1"/>
  <c r="M56" i="2"/>
  <c r="N56" i="2" s="1"/>
  <c r="L56" i="2"/>
  <c r="E56" i="2"/>
  <c r="F56" i="2" s="1"/>
  <c r="G56" i="2" s="1"/>
  <c r="M55" i="2"/>
  <c r="N55" i="2" s="1"/>
  <c r="L55" i="2"/>
  <c r="E55" i="2"/>
  <c r="F55" i="2" s="1"/>
  <c r="G55" i="2" s="1"/>
  <c r="L54" i="2"/>
  <c r="M54" i="2" s="1"/>
  <c r="N54" i="2" s="1"/>
  <c r="E54" i="2"/>
  <c r="F54" i="2" s="1"/>
  <c r="G54" i="2" s="1"/>
  <c r="N53" i="2"/>
  <c r="M53" i="2"/>
  <c r="L53" i="2"/>
  <c r="F53" i="2"/>
  <c r="G53" i="2" s="1"/>
  <c r="E53" i="2"/>
  <c r="M52" i="2"/>
  <c r="N52" i="2" s="1"/>
  <c r="L52" i="2"/>
  <c r="G52" i="2"/>
  <c r="F52" i="2"/>
  <c r="E52" i="2"/>
  <c r="L51" i="2"/>
  <c r="M51" i="2" s="1"/>
  <c r="N51" i="2" s="1"/>
  <c r="E51" i="2"/>
  <c r="F51" i="2" s="1"/>
  <c r="G51" i="2" s="1"/>
  <c r="N50" i="2"/>
  <c r="M50" i="2"/>
  <c r="L50" i="2"/>
  <c r="F50" i="2"/>
  <c r="G50" i="2" s="1"/>
  <c r="E50" i="2"/>
  <c r="L49" i="2"/>
  <c r="M49" i="2" s="1"/>
  <c r="N49" i="2" s="1"/>
  <c r="F49" i="2"/>
  <c r="G49" i="2" s="1"/>
  <c r="E49" i="2"/>
  <c r="L48" i="2"/>
  <c r="M48" i="2" s="1"/>
  <c r="N48" i="2" s="1"/>
  <c r="G48" i="2"/>
  <c r="F48" i="2"/>
  <c r="E48" i="2"/>
  <c r="L47" i="2"/>
  <c r="M47" i="2" s="1"/>
  <c r="N47" i="2" s="1"/>
  <c r="G47" i="2"/>
  <c r="F47" i="2"/>
  <c r="E47" i="2"/>
  <c r="M46" i="2"/>
  <c r="N46" i="2" s="1"/>
  <c r="L46" i="2"/>
  <c r="E46" i="2"/>
  <c r="F46" i="2" s="1"/>
  <c r="G46" i="2" s="1"/>
  <c r="M45" i="2"/>
  <c r="N45" i="2" s="1"/>
  <c r="L45" i="2"/>
  <c r="E45" i="2"/>
  <c r="F45" i="2" s="1"/>
  <c r="G45" i="2" s="1"/>
  <c r="M44" i="2"/>
  <c r="N44" i="2" s="1"/>
  <c r="L44" i="2"/>
  <c r="E44" i="2"/>
  <c r="F44" i="2" s="1"/>
  <c r="G44" i="2" s="1"/>
  <c r="L43" i="2"/>
  <c r="M43" i="2" s="1"/>
  <c r="N43" i="2" s="1"/>
  <c r="E43" i="2"/>
  <c r="F43" i="2" s="1"/>
  <c r="G43" i="2" s="1"/>
  <c r="N42" i="2"/>
  <c r="M42" i="2"/>
  <c r="L42" i="2"/>
  <c r="F42" i="2"/>
  <c r="G42" i="2" s="1"/>
  <c r="E42" i="2"/>
  <c r="M41" i="2"/>
  <c r="N41" i="2" s="1"/>
  <c r="L41" i="2"/>
  <c r="G41" i="2"/>
  <c r="F41" i="2"/>
  <c r="E41" i="2"/>
  <c r="L40" i="2"/>
  <c r="M40" i="2" s="1"/>
  <c r="N40" i="2" s="1"/>
  <c r="E40" i="2"/>
  <c r="F40" i="2" s="1"/>
  <c r="G40" i="2" s="1"/>
  <c r="N39" i="2"/>
  <c r="M39" i="2"/>
  <c r="L39" i="2"/>
  <c r="F39" i="2"/>
  <c r="G39" i="2" s="1"/>
  <c r="E39" i="2"/>
  <c r="A39" i="2"/>
  <c r="L38" i="2"/>
  <c r="M38" i="2" s="1"/>
  <c r="N38" i="2" s="1"/>
  <c r="F38" i="2"/>
  <c r="G38" i="2" s="1"/>
  <c r="E38" i="2"/>
  <c r="L37" i="2"/>
  <c r="M37" i="2" s="1"/>
  <c r="N37" i="2" s="1"/>
  <c r="H37" i="2"/>
  <c r="J37" i="2" s="1"/>
  <c r="G37" i="2"/>
  <c r="F37" i="2"/>
  <c r="E37" i="2"/>
  <c r="C37" i="2"/>
  <c r="A37" i="2"/>
  <c r="A38" i="2" s="1"/>
  <c r="M36" i="2"/>
  <c r="N36" i="2" s="1"/>
  <c r="L36" i="2"/>
  <c r="K36" i="2"/>
  <c r="J36" i="2"/>
  <c r="I36" i="2"/>
  <c r="H36" i="2"/>
  <c r="G36" i="2"/>
  <c r="F36" i="2"/>
  <c r="E36" i="2"/>
  <c r="D36" i="2"/>
  <c r="C36" i="2"/>
  <c r="B36" i="2"/>
  <c r="L28" i="2"/>
  <c r="E28" i="2"/>
  <c r="L27" i="2"/>
  <c r="E27" i="2"/>
  <c r="L22" i="2"/>
  <c r="L21" i="2"/>
  <c r="L20" i="2"/>
  <c r="L16" i="2"/>
  <c r="L14" i="2"/>
  <c r="L13" i="2"/>
  <c r="G13" i="2"/>
  <c r="C13" i="2"/>
  <c r="L12" i="2"/>
  <c r="A7" i="2"/>
  <c r="P5" i="2"/>
  <c r="P4" i="2"/>
  <c r="L29" i="2" l="1"/>
  <c r="L30" i="2" s="1"/>
  <c r="E29" i="2"/>
  <c r="E30" i="2" s="1"/>
  <c r="B39" i="2"/>
  <c r="H39" i="2"/>
  <c r="D39" i="2"/>
  <c r="C39" i="2"/>
  <c r="E19" i="3"/>
  <c r="G97" i="2"/>
  <c r="G98" i="2" s="1"/>
  <c r="H23" i="6" s="1"/>
  <c r="I20" i="3"/>
  <c r="A40" i="2"/>
  <c r="H38" i="2"/>
  <c r="D38" i="2"/>
  <c r="C38" i="2"/>
  <c r="B38" i="2"/>
  <c r="N97" i="2"/>
  <c r="N98" i="2" s="1"/>
  <c r="I23" i="6" s="1"/>
  <c r="B37" i="2"/>
  <c r="U77" i="4"/>
  <c r="T77" i="4"/>
  <c r="S78" i="4"/>
  <c r="G68" i="8"/>
  <c r="F68" i="8"/>
  <c r="E68" i="8"/>
  <c r="I33" i="6"/>
  <c r="J33" i="6" s="1"/>
  <c r="H33" i="6"/>
  <c r="I11" i="11" s="1"/>
  <c r="D37" i="2"/>
  <c r="C42" i="4"/>
  <c r="D42" i="4" s="1"/>
  <c r="D45" i="4" s="1"/>
  <c r="C43" i="4"/>
  <c r="D43" i="4" s="1"/>
  <c r="I44" i="6"/>
  <c r="J44" i="6" s="1"/>
  <c r="H44" i="6"/>
  <c r="I22" i="11" s="1"/>
  <c r="D68" i="8"/>
  <c r="G56" i="8"/>
  <c r="F56" i="8"/>
  <c r="E56" i="8"/>
  <c r="D56" i="8"/>
  <c r="I37" i="2"/>
  <c r="C49" i="4"/>
  <c r="D49" i="4" s="1"/>
  <c r="K37" i="2"/>
  <c r="C50" i="4"/>
  <c r="D50" i="4" s="1"/>
  <c r="I36" i="6"/>
  <c r="J36" i="6" s="1"/>
  <c r="H36" i="6"/>
  <c r="I14" i="11" s="1"/>
  <c r="D20" i="3"/>
  <c r="E20" i="3" s="1"/>
  <c r="A21" i="3"/>
  <c r="J76" i="4"/>
  <c r="M77" i="4"/>
  <c r="P76" i="4"/>
  <c r="N76" i="4"/>
  <c r="O76" i="4" s="1"/>
  <c r="P6" i="3"/>
  <c r="K30" i="11"/>
  <c r="J30" i="11"/>
  <c r="E63" i="4"/>
  <c r="E64" i="4" s="1"/>
  <c r="E67" i="4" s="1"/>
  <c r="K51" i="11"/>
  <c r="G79" i="8"/>
  <c r="G57" i="8"/>
  <c r="G74" i="8"/>
  <c r="G52" i="8"/>
  <c r="G69" i="8"/>
  <c r="G82" i="8"/>
  <c r="G60" i="8"/>
  <c r="G55" i="8"/>
  <c r="G66" i="8"/>
  <c r="G89" i="8"/>
  <c r="D166" i="11"/>
  <c r="G51" i="8"/>
  <c r="F51" i="8"/>
  <c r="E51" i="8"/>
  <c r="G67" i="8"/>
  <c r="G90" i="8"/>
  <c r="F90" i="8"/>
  <c r="E90" i="8"/>
  <c r="D58" i="10"/>
  <c r="E58" i="10" s="1"/>
  <c r="F58" i="10" s="1"/>
  <c r="H44" i="11" s="1"/>
  <c r="K44" i="11" s="1"/>
  <c r="F61" i="8"/>
  <c r="E61" i="8"/>
  <c r="D61" i="8"/>
  <c r="J61" i="8" s="1"/>
  <c r="F59" i="9" s="1"/>
  <c r="G73" i="8"/>
  <c r="F73" i="8"/>
  <c r="E73" i="8"/>
  <c r="G83" i="8"/>
  <c r="F83" i="8"/>
  <c r="E83" i="8"/>
  <c r="D83" i="8"/>
  <c r="J10" i="11"/>
  <c r="K10" i="11" s="1"/>
  <c r="G18" i="11"/>
  <c r="D32" i="10"/>
  <c r="C32" i="10"/>
  <c r="G62" i="8"/>
  <c r="D73" i="8"/>
  <c r="G78" i="8"/>
  <c r="F78" i="8"/>
  <c r="E78" i="8"/>
  <c r="D78" i="8"/>
  <c r="G91" i="8"/>
  <c r="G26" i="11"/>
  <c r="D78" i="11"/>
  <c r="E43" i="10"/>
  <c r="G85" i="8"/>
  <c r="B62" i="11"/>
  <c r="A61" i="11"/>
  <c r="D65" i="11"/>
  <c r="J12" i="11"/>
  <c r="G48" i="11"/>
  <c r="C62" i="10"/>
  <c r="D192" i="11"/>
  <c r="J75" i="8"/>
  <c r="F73" i="9" s="1"/>
  <c r="F33" i="10"/>
  <c r="H19" i="11" s="1"/>
  <c r="F43" i="10"/>
  <c r="H29" i="11" s="1"/>
  <c r="D62" i="10"/>
  <c r="E62" i="10" s="1"/>
  <c r="F62" i="10" s="1"/>
  <c r="H48" i="11" s="1"/>
  <c r="K16" i="11"/>
  <c r="J16" i="11"/>
  <c r="I55" i="6"/>
  <c r="J55" i="6" s="1"/>
  <c r="H55" i="6"/>
  <c r="I33" i="11" s="1"/>
  <c r="K33" i="11" s="1"/>
  <c r="G31" i="11"/>
  <c r="D45" i="10"/>
  <c r="E45" i="10" s="1"/>
  <c r="F45" i="10" s="1"/>
  <c r="H31" i="11" s="1"/>
  <c r="D161" i="11"/>
  <c r="C36" i="10"/>
  <c r="C45" i="10"/>
  <c r="G64" i="8"/>
  <c r="F64" i="8"/>
  <c r="E64" i="8"/>
  <c r="D64" i="8"/>
  <c r="E36" i="10"/>
  <c r="F36" i="10" s="1"/>
  <c r="H22" i="11" s="1"/>
  <c r="K22" i="11" s="1"/>
  <c r="K32" i="11"/>
  <c r="D54" i="10"/>
  <c r="C54" i="10"/>
  <c r="D100" i="11"/>
  <c r="I66" i="6"/>
  <c r="J66" i="6" s="1"/>
  <c r="H66" i="6"/>
  <c r="I44" i="11" s="1"/>
  <c r="G70" i="8"/>
  <c r="J70" i="8" s="1"/>
  <c r="F68" i="9" s="1"/>
  <c r="G75" i="8"/>
  <c r="F80" i="8"/>
  <c r="E55" i="10"/>
  <c r="F55" i="10" s="1"/>
  <c r="H41" i="11" s="1"/>
  <c r="E64" i="10"/>
  <c r="F64" i="10" s="1"/>
  <c r="H50" i="11" s="1"/>
  <c r="H51" i="6"/>
  <c r="I29" i="11" s="1"/>
  <c r="F25" i="10"/>
  <c r="H11" i="11" s="1"/>
  <c r="J11" i="11" s="1"/>
  <c r="G49" i="8"/>
  <c r="G54" i="8"/>
  <c r="G59" i="8"/>
  <c r="G87" i="8"/>
  <c r="J87" i="8" s="1"/>
  <c r="F85" i="9" s="1"/>
  <c r="G65" i="8"/>
  <c r="J65" i="8" s="1"/>
  <c r="F63" i="9" s="1"/>
  <c r="G71" i="8"/>
  <c r="G76" i="8"/>
  <c r="G81" i="8"/>
  <c r="H47" i="6"/>
  <c r="I25" i="11" s="1"/>
  <c r="H62" i="6"/>
  <c r="I40" i="11" s="1"/>
  <c r="F57" i="10"/>
  <c r="H43" i="11" s="1"/>
  <c r="J83" i="8"/>
  <c r="F81" i="9" s="1"/>
  <c r="G50" i="8"/>
  <c r="G88" i="8"/>
  <c r="F67" i="10"/>
  <c r="H53" i="11" s="1"/>
  <c r="J53" i="11" s="1"/>
  <c r="D62" i="11"/>
  <c r="C9" i="11"/>
  <c r="D75" i="11"/>
  <c r="D95" i="11"/>
  <c r="G72" i="8"/>
  <c r="G19" i="11"/>
  <c r="G29" i="11"/>
  <c r="J51" i="11"/>
  <c r="D108" i="11"/>
  <c r="C41" i="10"/>
  <c r="C63" i="10"/>
  <c r="G37" i="11"/>
  <c r="D82" i="11"/>
  <c r="D138" i="11"/>
  <c r="I58" i="8"/>
  <c r="J58" i="8" s="1"/>
  <c r="F56" i="9" s="1"/>
  <c r="H63" i="8"/>
  <c r="I80" i="8"/>
  <c r="J80" i="8" s="1"/>
  <c r="F78" i="9" s="1"/>
  <c r="H85" i="8"/>
  <c r="J85" i="8" s="1"/>
  <c r="F83" i="9" s="1"/>
  <c r="C28" i="10"/>
  <c r="D41" i="10"/>
  <c r="C50" i="10"/>
  <c r="D63" i="10"/>
  <c r="G41" i="11"/>
  <c r="G52" i="11"/>
  <c r="D154" i="11"/>
  <c r="H37" i="6"/>
  <c r="I15" i="11" s="1"/>
  <c r="H48" i="6"/>
  <c r="I26" i="11" s="1"/>
  <c r="H59" i="6"/>
  <c r="I37" i="11" s="1"/>
  <c r="H70" i="6"/>
  <c r="I48" i="11" s="1"/>
  <c r="I63" i="8"/>
  <c r="J63" i="8" s="1"/>
  <c r="F61" i="9" s="1"/>
  <c r="D66" i="8"/>
  <c r="H68" i="8"/>
  <c r="I85" i="8"/>
  <c r="D88" i="8"/>
  <c r="H90" i="8"/>
  <c r="J90" i="8" s="1"/>
  <c r="F88" i="9" s="1"/>
  <c r="D28" i="10"/>
  <c r="D50" i="10"/>
  <c r="E50" i="10" s="1"/>
  <c r="F50" i="10" s="1"/>
  <c r="H36" i="11" s="1"/>
  <c r="K36" i="11" s="1"/>
  <c r="C59" i="10"/>
  <c r="E59" i="10" s="1"/>
  <c r="F59" i="10" s="1"/>
  <c r="H45" i="11" s="1"/>
  <c r="D49" i="8"/>
  <c r="H51" i="8"/>
  <c r="J51" i="8" s="1"/>
  <c r="F49" i="9" s="1"/>
  <c r="E66" i="8"/>
  <c r="I68" i="8"/>
  <c r="D71" i="8"/>
  <c r="H73" i="8"/>
  <c r="J73" i="8" s="1"/>
  <c r="F71" i="9" s="1"/>
  <c r="E88" i="8"/>
  <c r="I90" i="8"/>
  <c r="D97" i="11"/>
  <c r="D103" i="11"/>
  <c r="C55" i="10"/>
  <c r="D200" i="11"/>
  <c r="I56" i="8"/>
  <c r="J56" i="8" s="1"/>
  <c r="F54" i="9" s="1"/>
  <c r="H61" i="8"/>
  <c r="I78" i="8"/>
  <c r="J78" i="8" s="1"/>
  <c r="F76" i="9" s="1"/>
  <c r="D81" i="8"/>
  <c r="H83" i="8"/>
  <c r="C42" i="10"/>
  <c r="C64" i="10"/>
  <c r="G38" i="11"/>
  <c r="D135" i="11"/>
  <c r="D253" i="11"/>
  <c r="H34" i="6"/>
  <c r="I12" i="11" s="1"/>
  <c r="H45" i="6"/>
  <c r="I23" i="11" s="1"/>
  <c r="K23" i="11" s="1"/>
  <c r="H56" i="6"/>
  <c r="I34" i="11" s="1"/>
  <c r="J34" i="11" s="1"/>
  <c r="H67" i="6"/>
  <c r="I45" i="11" s="1"/>
  <c r="F54" i="8"/>
  <c r="E59" i="8"/>
  <c r="I61" i="8"/>
  <c r="H66" i="8"/>
  <c r="J66" i="8" s="1"/>
  <c r="F64" i="9" s="1"/>
  <c r="F76" i="8"/>
  <c r="E81" i="8"/>
  <c r="I83" i="8"/>
  <c r="D86" i="8"/>
  <c r="H88" i="8"/>
  <c r="J88" i="8" s="1"/>
  <c r="F86" i="9" s="1"/>
  <c r="C29" i="10"/>
  <c r="D42" i="10"/>
  <c r="E42" i="10" s="1"/>
  <c r="F42" i="10" s="1"/>
  <c r="H28" i="11" s="1"/>
  <c r="C51" i="10"/>
  <c r="E51" i="10" s="1"/>
  <c r="F51" i="10" s="1"/>
  <c r="H37" i="11" s="1"/>
  <c r="G24" i="11"/>
  <c r="D115" i="11"/>
  <c r="D122" i="11"/>
  <c r="D125" i="11"/>
  <c r="D188" i="11"/>
  <c r="H49" i="8"/>
  <c r="F59" i="8"/>
  <c r="I66" i="8"/>
  <c r="D69" i="8"/>
  <c r="H71" i="8"/>
  <c r="J71" i="8" s="1"/>
  <c r="F69" i="9" s="1"/>
  <c r="F81" i="8"/>
  <c r="E86" i="8"/>
  <c r="I88" i="8"/>
  <c r="D91" i="8"/>
  <c r="J91" i="8" s="1"/>
  <c r="F89" i="9" s="1"/>
  <c r="D29" i="10"/>
  <c r="D112" i="11"/>
  <c r="D143" i="11"/>
  <c r="D178" i="11"/>
  <c r="I49" i="8"/>
  <c r="J49" i="8" s="1"/>
  <c r="F47" i="9" s="1"/>
  <c r="H54" i="8"/>
  <c r="J54" i="8" s="1"/>
  <c r="F52" i="9" s="1"/>
  <c r="I71" i="8"/>
  <c r="H76" i="8"/>
  <c r="J76" i="8" s="1"/>
  <c r="F74" i="9" s="1"/>
  <c r="F86" i="8"/>
  <c r="E91" i="8"/>
  <c r="G21" i="11"/>
  <c r="D119" i="11"/>
  <c r="H59" i="8"/>
  <c r="H81" i="8"/>
  <c r="J81" i="8" s="1"/>
  <c r="F79" i="9" s="1"/>
  <c r="D129" i="11"/>
  <c r="D132" i="11"/>
  <c r="D151" i="11"/>
  <c r="D173" i="11"/>
  <c r="H42" i="6"/>
  <c r="I20" i="11" s="1"/>
  <c r="K20" i="11" s="1"/>
  <c r="H53" i="6"/>
  <c r="I31" i="11" s="1"/>
  <c r="H64" i="6"/>
  <c r="I42" i="11" s="1"/>
  <c r="J42" i="11" s="1"/>
  <c r="H75" i="6"/>
  <c r="I53" i="11" s="1"/>
  <c r="K53" i="11" s="1"/>
  <c r="I59" i="8"/>
  <c r="J59" i="8" s="1"/>
  <c r="F57" i="9" s="1"/>
  <c r="H64" i="8"/>
  <c r="J64" i="8" s="1"/>
  <c r="F62" i="9" s="1"/>
  <c r="I81" i="8"/>
  <c r="H86" i="8"/>
  <c r="J86" i="8" s="1"/>
  <c r="F84" i="9" s="1"/>
  <c r="D203" i="11"/>
  <c r="I64" i="8"/>
  <c r="D67" i="8"/>
  <c r="H69" i="8"/>
  <c r="J69" i="8" s="1"/>
  <c r="F67" i="9" s="1"/>
  <c r="I86" i="8"/>
  <c r="D89" i="8"/>
  <c r="J89" i="8" s="1"/>
  <c r="F87" i="9" s="1"/>
  <c r="H91" i="8"/>
  <c r="D84" i="11"/>
  <c r="D184" i="11"/>
  <c r="H35" i="6"/>
  <c r="I13" i="11" s="1"/>
  <c r="J13" i="11" s="1"/>
  <c r="H46" i="6"/>
  <c r="I24" i="11" s="1"/>
  <c r="H57" i="6"/>
  <c r="I35" i="11" s="1"/>
  <c r="K35" i="11" s="1"/>
  <c r="H68" i="6"/>
  <c r="I46" i="11" s="1"/>
  <c r="K46" i="11" s="1"/>
  <c r="D50" i="8"/>
  <c r="J50" i="8" s="1"/>
  <c r="F48" i="9" s="1"/>
  <c r="H52" i="8"/>
  <c r="J52" i="8" s="1"/>
  <c r="F50" i="9" s="1"/>
  <c r="F62" i="8"/>
  <c r="E67" i="8"/>
  <c r="I69" i="8"/>
  <c r="D72" i="8"/>
  <c r="J72" i="8" s="1"/>
  <c r="F70" i="9" s="1"/>
  <c r="H74" i="8"/>
  <c r="J74" i="8" s="1"/>
  <c r="F72" i="9" s="1"/>
  <c r="F84" i="8"/>
  <c r="E89" i="8"/>
  <c r="I91" i="8"/>
  <c r="C39" i="10"/>
  <c r="C61" i="10"/>
  <c r="D77" i="11"/>
  <c r="D104" i="11"/>
  <c r="E50" i="8"/>
  <c r="I52" i="8"/>
  <c r="D55" i="8"/>
  <c r="J55" i="8" s="1"/>
  <c r="F53" i="9" s="1"/>
  <c r="H57" i="8"/>
  <c r="J57" i="8" s="1"/>
  <c r="F55" i="9" s="1"/>
  <c r="F67" i="8"/>
  <c r="E72" i="8"/>
  <c r="I74" i="8"/>
  <c r="D77" i="8"/>
  <c r="H79" i="8"/>
  <c r="J79" i="8" s="1"/>
  <c r="F77" i="9" s="1"/>
  <c r="F89" i="8"/>
  <c r="D39" i="10"/>
  <c r="D61" i="10"/>
  <c r="J46" i="11"/>
  <c r="G50" i="11"/>
  <c r="H39" i="6"/>
  <c r="I17" i="11" s="1"/>
  <c r="K17" i="11" s="1"/>
  <c r="H50" i="6"/>
  <c r="I28" i="11" s="1"/>
  <c r="H61" i="6"/>
  <c r="I39" i="11" s="1"/>
  <c r="J39" i="11" s="1"/>
  <c r="H72" i="6"/>
  <c r="I50" i="11" s="1"/>
  <c r="F50" i="8"/>
  <c r="E55" i="8"/>
  <c r="I57" i="8"/>
  <c r="D60" i="8"/>
  <c r="J60" i="8" s="1"/>
  <c r="F58" i="9" s="1"/>
  <c r="H62" i="8"/>
  <c r="J62" i="8" s="1"/>
  <c r="F60" i="9" s="1"/>
  <c r="F72" i="8"/>
  <c r="E77" i="8"/>
  <c r="I79" i="8"/>
  <c r="D82" i="8"/>
  <c r="J82" i="8" s="1"/>
  <c r="F80" i="9" s="1"/>
  <c r="H84" i="8"/>
  <c r="J84" i="8" s="1"/>
  <c r="F82" i="9" s="1"/>
  <c r="D26" i="10"/>
  <c r="E26" i="10" s="1"/>
  <c r="F26" i="10" s="1"/>
  <c r="H12" i="11" s="1"/>
  <c r="K12" i="11" s="1"/>
  <c r="C35" i="10"/>
  <c r="E35" i="10" s="1"/>
  <c r="F35" i="10" s="1"/>
  <c r="H21" i="11" s="1"/>
  <c r="C57" i="10"/>
  <c r="E57" i="10" s="1"/>
  <c r="C66" i="10"/>
  <c r="E66" i="10" s="1"/>
  <c r="F66" i="10" s="1"/>
  <c r="H52" i="11" s="1"/>
  <c r="G43" i="11"/>
  <c r="D87" i="11"/>
  <c r="D141" i="11"/>
  <c r="D156" i="11"/>
  <c r="I62" i="8"/>
  <c r="H67" i="8"/>
  <c r="J67" i="8" s="1"/>
  <c r="F65" i="9" s="1"/>
  <c r="D68" i="11"/>
  <c r="D221" i="11"/>
  <c r="D249" i="11"/>
  <c r="D163" i="11"/>
  <c r="D214" i="11"/>
  <c r="D170" i="11"/>
  <c r="D201" i="11"/>
  <c r="D222" i="11"/>
  <c r="D244" i="11"/>
  <c r="D227" i="11"/>
  <c r="D245" i="11"/>
  <c r="D263" i="11"/>
  <c r="D223" i="11"/>
  <c r="D236" i="11"/>
  <c r="D185" i="11"/>
  <c r="D128" i="11"/>
  <c r="D174" i="11"/>
  <c r="D205" i="11"/>
  <c r="D145" i="11"/>
  <c r="D194" i="11"/>
  <c r="D199" i="11"/>
  <c r="D264" i="11"/>
  <c r="D248" i="11"/>
  <c r="D255" i="11"/>
  <c r="D258" i="11"/>
  <c r="D271" i="11"/>
  <c r="D262" i="11"/>
  <c r="D31" i="12"/>
  <c r="A32" i="12"/>
  <c r="M31" i="12"/>
  <c r="K31" i="12"/>
  <c r="J31" i="12"/>
  <c r="I31" i="12"/>
  <c r="B31" i="12"/>
  <c r="E31" i="12" s="1"/>
  <c r="H31" i="12"/>
  <c r="L31" i="12"/>
  <c r="M29" i="12"/>
  <c r="B30" i="12"/>
  <c r="C30" i="12" s="1"/>
  <c r="D30" i="12"/>
  <c r="E30" i="12"/>
  <c r="G30" i="12"/>
  <c r="H30" i="12"/>
  <c r="I30" i="12"/>
  <c r="J30" i="12"/>
  <c r="K30" i="12"/>
  <c r="C29" i="12"/>
  <c r="L30" i="12"/>
  <c r="D29" i="12"/>
  <c r="M30" i="12"/>
  <c r="E29" i="12"/>
  <c r="P33" i="11" l="1"/>
  <c r="O33" i="11"/>
  <c r="O53" i="11"/>
  <c r="P53" i="11"/>
  <c r="P20" i="11"/>
  <c r="O20" i="11"/>
  <c r="P17" i="11"/>
  <c r="O17" i="11"/>
  <c r="O46" i="11"/>
  <c r="P46" i="11"/>
  <c r="P23" i="11"/>
  <c r="O23" i="11"/>
  <c r="J45" i="11"/>
  <c r="K45" i="11"/>
  <c r="P22" i="11"/>
  <c r="O22" i="11"/>
  <c r="P36" i="11"/>
  <c r="O36" i="11"/>
  <c r="P44" i="11"/>
  <c r="O44" i="11"/>
  <c r="K28" i="11"/>
  <c r="J28" i="11"/>
  <c r="O35" i="11"/>
  <c r="P35" i="11"/>
  <c r="K48" i="11"/>
  <c r="J48" i="11"/>
  <c r="M78" i="4"/>
  <c r="N77" i="4"/>
  <c r="O77" i="4" s="1"/>
  <c r="P77" i="4"/>
  <c r="J77" i="8"/>
  <c r="F75" i="9" s="1"/>
  <c r="E54" i="10"/>
  <c r="F54" i="10" s="1"/>
  <c r="H40" i="11" s="1"/>
  <c r="J31" i="11"/>
  <c r="K31" i="11"/>
  <c r="K11" i="11"/>
  <c r="E32" i="10"/>
  <c r="F32" i="10" s="1"/>
  <c r="H18" i="11" s="1"/>
  <c r="J77" i="4"/>
  <c r="Q76" i="4"/>
  <c r="K26" i="11"/>
  <c r="J26" i="11"/>
  <c r="K18" i="11"/>
  <c r="J18" i="11"/>
  <c r="H21" i="3"/>
  <c r="I21" i="3" s="1"/>
  <c r="D21" i="3"/>
  <c r="E21" i="3" s="1"/>
  <c r="A22" i="3"/>
  <c r="E45" i="4"/>
  <c r="D38" i="4"/>
  <c r="K37" i="11"/>
  <c r="J37" i="11"/>
  <c r="J58" i="11"/>
  <c r="J38" i="2"/>
  <c r="I38" i="2"/>
  <c r="K38" i="2"/>
  <c r="G31" i="12"/>
  <c r="K34" i="11"/>
  <c r="P16" i="11"/>
  <c r="O16" i="11"/>
  <c r="O32" i="11"/>
  <c r="P32" i="11"/>
  <c r="F31" i="12"/>
  <c r="E29" i="10"/>
  <c r="F29" i="10" s="1"/>
  <c r="H15" i="11" s="1"/>
  <c r="B40" i="2"/>
  <c r="A41" i="2"/>
  <c r="H40" i="2"/>
  <c r="D40" i="2"/>
  <c r="C40" i="2"/>
  <c r="K24" i="11"/>
  <c r="J24" i="11"/>
  <c r="K52" i="11"/>
  <c r="J52" i="11"/>
  <c r="K39" i="11"/>
  <c r="J36" i="11"/>
  <c r="P51" i="11"/>
  <c r="O51" i="11"/>
  <c r="J17" i="11"/>
  <c r="K41" i="11"/>
  <c r="J41" i="11"/>
  <c r="J22" i="11"/>
  <c r="J33" i="11"/>
  <c r="A62" i="11"/>
  <c r="B63" i="11"/>
  <c r="E63" i="10"/>
  <c r="F63" i="10" s="1"/>
  <c r="H49" i="11" s="1"/>
  <c r="K13" i="11"/>
  <c r="J23" i="11"/>
  <c r="K42" i="11"/>
  <c r="E41" i="10"/>
  <c r="F41" i="10" s="1"/>
  <c r="H27" i="11" s="1"/>
  <c r="J29" i="11"/>
  <c r="K29" i="11"/>
  <c r="J43" i="11"/>
  <c r="K43" i="11"/>
  <c r="K19" i="11"/>
  <c r="J19" i="11"/>
  <c r="J35" i="11"/>
  <c r="P30" i="11"/>
  <c r="O30" i="11"/>
  <c r="K38" i="11"/>
  <c r="J38" i="11"/>
  <c r="K21" i="11"/>
  <c r="J21" i="11"/>
  <c r="E28" i="10"/>
  <c r="F28" i="10" s="1"/>
  <c r="H14" i="11" s="1"/>
  <c r="J20" i="11"/>
  <c r="K39" i="2"/>
  <c r="J39" i="2"/>
  <c r="I39" i="2"/>
  <c r="A33" i="12"/>
  <c r="M32" i="12"/>
  <c r="I32" i="12"/>
  <c r="H32" i="12"/>
  <c r="L32" i="12" s="1"/>
  <c r="B32" i="12"/>
  <c r="E32" i="12" s="1"/>
  <c r="K32" i="12"/>
  <c r="C31" i="12"/>
  <c r="K50" i="11"/>
  <c r="J50" i="11"/>
  <c r="U78" i="4"/>
  <c r="T78" i="4"/>
  <c r="V78" i="4"/>
  <c r="S79" i="4"/>
  <c r="F30" i="12"/>
  <c r="P12" i="11"/>
  <c r="O12" i="11"/>
  <c r="E61" i="10"/>
  <c r="F61" i="10" s="1"/>
  <c r="H47" i="11" s="1"/>
  <c r="J44" i="11"/>
  <c r="E39" i="10"/>
  <c r="F39" i="10" s="1"/>
  <c r="H25" i="11" s="1"/>
  <c r="J68" i="8"/>
  <c r="F66" i="9" s="1"/>
  <c r="A34" i="12" l="1"/>
  <c r="H33" i="12"/>
  <c r="L33" i="12" s="1"/>
  <c r="B33" i="12"/>
  <c r="D33" i="12" s="1"/>
  <c r="P29" i="11"/>
  <c r="O29" i="11"/>
  <c r="P41" i="11"/>
  <c r="O41" i="11"/>
  <c r="O50" i="11"/>
  <c r="P50" i="11"/>
  <c r="K27" i="11"/>
  <c r="J27" i="11"/>
  <c r="K14" i="11"/>
  <c r="J14" i="11"/>
  <c r="P39" i="11"/>
  <c r="O39" i="11"/>
  <c r="P42" i="11"/>
  <c r="O42" i="11"/>
  <c r="P52" i="11"/>
  <c r="O52" i="11"/>
  <c r="P21" i="11"/>
  <c r="O21" i="11"/>
  <c r="J25" i="11"/>
  <c r="K25" i="11"/>
  <c r="P24" i="11"/>
  <c r="O24" i="11"/>
  <c r="P34" i="11"/>
  <c r="O34" i="11"/>
  <c r="C32" i="12"/>
  <c r="K47" i="11"/>
  <c r="J47" i="11"/>
  <c r="F32" i="12"/>
  <c r="J49" i="11"/>
  <c r="K49" i="11"/>
  <c r="J40" i="2"/>
  <c r="K40" i="2"/>
  <c r="I40" i="2"/>
  <c r="K15" i="11"/>
  <c r="J15" i="11"/>
  <c r="D32" i="12"/>
  <c r="P38" i="11"/>
  <c r="O38" i="11"/>
  <c r="O13" i="11"/>
  <c r="P13" i="11"/>
  <c r="G32" i="12"/>
  <c r="D41" i="2"/>
  <c r="C41" i="2"/>
  <c r="B41" i="2"/>
  <c r="A42" i="2"/>
  <c r="H41" i="2"/>
  <c r="V79" i="4"/>
  <c r="T79" i="4"/>
  <c r="S80" i="4"/>
  <c r="U79" i="4"/>
  <c r="J32" i="12"/>
  <c r="P19" i="11"/>
  <c r="O19" i="11"/>
  <c r="P43" i="11"/>
  <c r="O43" i="11"/>
  <c r="A63" i="11"/>
  <c r="B64" i="11"/>
  <c r="D22" i="3"/>
  <c r="E22" i="3" s="1"/>
  <c r="A23" i="3"/>
  <c r="H22" i="3"/>
  <c r="I22" i="3" s="1"/>
  <c r="M79" i="4"/>
  <c r="P78" i="4"/>
  <c r="N78" i="4"/>
  <c r="O78" i="4" s="1"/>
  <c r="P45" i="11"/>
  <c r="O45" i="11"/>
  <c r="O18" i="11"/>
  <c r="P18" i="11"/>
  <c r="P48" i="11"/>
  <c r="O48" i="11"/>
  <c r="P26" i="11"/>
  <c r="O26" i="11"/>
  <c r="O28" i="11"/>
  <c r="P28" i="11"/>
  <c r="Q77" i="4"/>
  <c r="J78" i="4"/>
  <c r="P11" i="11"/>
  <c r="O11" i="11"/>
  <c r="P31" i="11"/>
  <c r="O31" i="11"/>
  <c r="K40" i="11"/>
  <c r="J40" i="11"/>
  <c r="O37" i="11"/>
  <c r="P37" i="11"/>
  <c r="D39" i="4"/>
  <c r="E39" i="4" s="1"/>
  <c r="I25" i="6" s="1"/>
  <c r="J17" i="5"/>
  <c r="K15" i="5"/>
  <c r="N15" i="5" s="1"/>
  <c r="E38" i="4"/>
  <c r="J16" i="5"/>
  <c r="J15" i="5"/>
  <c r="P27" i="11" l="1"/>
  <c r="O27" i="11"/>
  <c r="A43" i="2"/>
  <c r="H42" i="2"/>
  <c r="D42" i="2"/>
  <c r="B42" i="2"/>
  <c r="C42" i="2"/>
  <c r="V80" i="4"/>
  <c r="U80" i="4"/>
  <c r="T80" i="4"/>
  <c r="S81" i="4"/>
  <c r="P47" i="11"/>
  <c r="O47" i="11"/>
  <c r="C33" i="12"/>
  <c r="F33" i="12"/>
  <c r="P40" i="11"/>
  <c r="O40" i="11"/>
  <c r="A64" i="11"/>
  <c r="B65" i="11"/>
  <c r="O15" i="11"/>
  <c r="P15" i="11"/>
  <c r="I33" i="12"/>
  <c r="H25" i="6"/>
  <c r="K17" i="5"/>
  <c r="N79" i="4"/>
  <c r="O79" i="4" s="1"/>
  <c r="M80" i="4"/>
  <c r="P79" i="4"/>
  <c r="J33" i="12"/>
  <c r="L16" i="5"/>
  <c r="K16" i="5"/>
  <c r="A24" i="3"/>
  <c r="H23" i="3"/>
  <c r="I23" i="3" s="1"/>
  <c r="D23" i="3"/>
  <c r="E23" i="3" s="1"/>
  <c r="E33" i="12"/>
  <c r="G33" i="12"/>
  <c r="Q78" i="4"/>
  <c r="J79" i="4"/>
  <c r="K33" i="12"/>
  <c r="P25" i="11"/>
  <c r="O25" i="11"/>
  <c r="P49" i="11"/>
  <c r="O49" i="11"/>
  <c r="P14" i="11"/>
  <c r="O14" i="11"/>
  <c r="M33" i="12"/>
  <c r="J41" i="2"/>
  <c r="K41" i="2"/>
  <c r="I41" i="2"/>
  <c r="P58" i="11"/>
  <c r="J34" i="12"/>
  <c r="I34" i="12"/>
  <c r="H34" i="12"/>
  <c r="E34" i="12"/>
  <c r="C34" i="12"/>
  <c r="B34" i="12"/>
  <c r="G34" i="12" s="1"/>
  <c r="A35" i="12"/>
  <c r="L34" i="12"/>
  <c r="K34" i="12"/>
  <c r="M34" i="12"/>
  <c r="A65" i="11" l="1"/>
  <c r="B66" i="11"/>
  <c r="D34" i="12"/>
  <c r="V81" i="4"/>
  <c r="S82" i="4"/>
  <c r="U81" i="4"/>
  <c r="T81" i="4"/>
  <c r="A36" i="12"/>
  <c r="H35" i="12"/>
  <c r="L35" i="12" s="1"/>
  <c r="C35" i="12"/>
  <c r="B35" i="12"/>
  <c r="G35" i="12" s="1"/>
  <c r="D35" i="12"/>
  <c r="H24" i="3"/>
  <c r="I24" i="3" s="1"/>
  <c r="A25" i="3"/>
  <c r="D24" i="3"/>
  <c r="E24" i="3" s="1"/>
  <c r="F34" i="12"/>
  <c r="M81" i="4"/>
  <c r="P80" i="4"/>
  <c r="N80" i="4"/>
  <c r="O80" i="4" s="1"/>
  <c r="K42" i="2"/>
  <c r="J42" i="2"/>
  <c r="I42" i="2"/>
  <c r="J80" i="4"/>
  <c r="Q79" i="4"/>
  <c r="T58" i="11"/>
  <c r="S58" i="11"/>
  <c r="R58" i="11"/>
  <c r="Q58" i="11"/>
  <c r="O58" i="11"/>
  <c r="H58" i="11" s="1"/>
  <c r="D43" i="2"/>
  <c r="A44" i="2"/>
  <c r="H43" i="2"/>
  <c r="C43" i="2"/>
  <c r="B43" i="2"/>
  <c r="D25" i="3" l="1"/>
  <c r="E25" i="3" s="1"/>
  <c r="A26" i="3"/>
  <c r="H25" i="3"/>
  <c r="I25" i="3" s="1"/>
  <c r="J43" i="2"/>
  <c r="I43" i="2"/>
  <c r="K43" i="2"/>
  <c r="H923" i="11"/>
  <c r="H56" i="11" s="1"/>
  <c r="E59" i="11"/>
  <c r="I58" i="11"/>
  <c r="E35" i="12"/>
  <c r="J35" i="12"/>
  <c r="F35" i="12"/>
  <c r="J81" i="4"/>
  <c r="Q80" i="4"/>
  <c r="M35" i="12"/>
  <c r="I35" i="12"/>
  <c r="K35" i="12"/>
  <c r="H44" i="2"/>
  <c r="D44" i="2"/>
  <c r="C44" i="2"/>
  <c r="B44" i="2"/>
  <c r="A45" i="2"/>
  <c r="B36" i="12"/>
  <c r="F36" i="12" s="1"/>
  <c r="A37" i="12"/>
  <c r="G36" i="12"/>
  <c r="H36" i="12"/>
  <c r="M36" i="12" s="1"/>
  <c r="C36" i="12"/>
  <c r="S83" i="4"/>
  <c r="U82" i="4"/>
  <c r="V82" i="4"/>
  <c r="T82" i="4"/>
  <c r="M82" i="4"/>
  <c r="P81" i="4"/>
  <c r="N81" i="4"/>
  <c r="O81" i="4" s="1"/>
  <c r="B67" i="11"/>
  <c r="A66" i="11"/>
  <c r="A46" i="2" l="1"/>
  <c r="H45" i="2"/>
  <c r="D45" i="2"/>
  <c r="C45" i="2"/>
  <c r="B45" i="2"/>
  <c r="I44" i="2"/>
  <c r="K44" i="2"/>
  <c r="J44" i="2"/>
  <c r="I36" i="12"/>
  <c r="I923" i="11"/>
  <c r="I56" i="11" s="1"/>
  <c r="F59" i="11"/>
  <c r="G59" i="11" s="1"/>
  <c r="K58" i="11"/>
  <c r="K923" i="11" s="1"/>
  <c r="K56" i="11" s="1"/>
  <c r="J36" i="12"/>
  <c r="K36" i="12"/>
  <c r="L36" i="12"/>
  <c r="B68" i="11"/>
  <c r="A67" i="11"/>
  <c r="T83" i="4"/>
  <c r="V83" i="4"/>
  <c r="U83" i="4"/>
  <c r="Q81" i="4"/>
  <c r="J82" i="4"/>
  <c r="A27" i="3"/>
  <c r="H26" i="3"/>
  <c r="I26" i="3" s="1"/>
  <c r="D26" i="3"/>
  <c r="E26" i="3" s="1"/>
  <c r="N82" i="4"/>
  <c r="O82" i="4" s="1"/>
  <c r="M83" i="4"/>
  <c r="P82" i="4"/>
  <c r="A38" i="12"/>
  <c r="H37" i="12"/>
  <c r="K37" i="12" s="1"/>
  <c r="D37" i="12"/>
  <c r="B37" i="12"/>
  <c r="E37" i="12" s="1"/>
  <c r="L37" i="12"/>
  <c r="D36" i="12"/>
  <c r="E36" i="12"/>
  <c r="P59" i="11" l="1"/>
  <c r="J83" i="4"/>
  <c r="Q83" i="4" s="1"/>
  <c r="Q82" i="4"/>
  <c r="A68" i="11"/>
  <c r="B69" i="11"/>
  <c r="F37" i="12"/>
  <c r="G37" i="12"/>
  <c r="I37" i="12"/>
  <c r="C37" i="12"/>
  <c r="J37" i="12"/>
  <c r="M37" i="12"/>
  <c r="N83" i="4"/>
  <c r="O83" i="4" s="1"/>
  <c r="P83" i="4"/>
  <c r="A28" i="3"/>
  <c r="H27" i="3"/>
  <c r="I27" i="3" s="1"/>
  <c r="D27" i="3"/>
  <c r="E27" i="3" s="1"/>
  <c r="K45" i="2"/>
  <c r="J45" i="2"/>
  <c r="I45" i="2"/>
  <c r="B38" i="12"/>
  <c r="G38" i="12" s="1"/>
  <c r="A39" i="12"/>
  <c r="H38" i="12"/>
  <c r="M38" i="12" s="1"/>
  <c r="I38" i="12"/>
  <c r="C46" i="2"/>
  <c r="B46" i="2"/>
  <c r="A47" i="2"/>
  <c r="H46" i="2"/>
  <c r="D46" i="2"/>
  <c r="B39" i="12" l="1"/>
  <c r="G39" i="12" s="1"/>
  <c r="H39" i="12"/>
  <c r="K39" i="12" s="1"/>
  <c r="A40" i="12"/>
  <c r="M39" i="12"/>
  <c r="H47" i="2"/>
  <c r="D47" i="2"/>
  <c r="B47" i="2"/>
  <c r="C47" i="2"/>
  <c r="A48" i="2"/>
  <c r="C38" i="12"/>
  <c r="K46" i="2"/>
  <c r="J46" i="2"/>
  <c r="I46" i="2"/>
  <c r="A69" i="11"/>
  <c r="B70" i="11"/>
  <c r="J38" i="12"/>
  <c r="A29" i="3"/>
  <c r="H28" i="3"/>
  <c r="I28" i="3" s="1"/>
  <c r="D28" i="3"/>
  <c r="E28" i="3" s="1"/>
  <c r="D38" i="12"/>
  <c r="E38" i="12"/>
  <c r="F38" i="12"/>
  <c r="K38" i="12"/>
  <c r="L38" i="12"/>
  <c r="T59" i="11"/>
  <c r="S59" i="11"/>
  <c r="R59" i="11"/>
  <c r="Q59" i="11"/>
  <c r="O59" i="11"/>
  <c r="K47" i="2" l="1"/>
  <c r="J47" i="2"/>
  <c r="I47" i="2"/>
  <c r="E39" i="12"/>
  <c r="A41" i="12"/>
  <c r="H40" i="12"/>
  <c r="K40" i="12" s="1"/>
  <c r="B40" i="12"/>
  <c r="G40" i="12" s="1"/>
  <c r="E40" i="12"/>
  <c r="C39" i="12"/>
  <c r="F39" i="12"/>
  <c r="A70" i="11"/>
  <c r="B71" i="11"/>
  <c r="J39" i="12"/>
  <c r="H48" i="2"/>
  <c r="A49" i="2"/>
  <c r="D48" i="2"/>
  <c r="B48" i="2"/>
  <c r="C48" i="2"/>
  <c r="H59" i="11"/>
  <c r="J59" i="11"/>
  <c r="J923" i="11" s="1"/>
  <c r="J56" i="11" s="1"/>
  <c r="L39" i="12"/>
  <c r="D39" i="12"/>
  <c r="D29" i="3"/>
  <c r="E29" i="3" s="1"/>
  <c r="A30" i="3"/>
  <c r="H29" i="3"/>
  <c r="I29" i="3" s="1"/>
  <c r="I39" i="12"/>
  <c r="B72" i="11" l="1"/>
  <c r="A71" i="11"/>
  <c r="A31" i="3"/>
  <c r="H30" i="3"/>
  <c r="I30" i="3" s="1"/>
  <c r="D30" i="3"/>
  <c r="E30" i="3" s="1"/>
  <c r="B41" i="12"/>
  <c r="E41" i="12" s="1"/>
  <c r="K41" i="12"/>
  <c r="D41" i="12"/>
  <c r="A42" i="12"/>
  <c r="J41" i="12"/>
  <c r="H41" i="12"/>
  <c r="L41" i="12" s="1"/>
  <c r="L40" i="12"/>
  <c r="M40" i="12"/>
  <c r="C40" i="12"/>
  <c r="D40" i="12"/>
  <c r="F40" i="12"/>
  <c r="I40" i="12"/>
  <c r="J40" i="12"/>
  <c r="E60" i="11"/>
  <c r="I59" i="11"/>
  <c r="H49" i="2"/>
  <c r="D49" i="2"/>
  <c r="C49" i="2"/>
  <c r="B49" i="2"/>
  <c r="A50" i="2"/>
  <c r="K48" i="2"/>
  <c r="J48" i="2"/>
  <c r="I48" i="2"/>
  <c r="I41" i="12" l="1"/>
  <c r="A43" i="12"/>
  <c r="H42" i="12"/>
  <c r="L42" i="12" s="1"/>
  <c r="B42" i="12"/>
  <c r="E42" i="12" s="1"/>
  <c r="M42" i="12"/>
  <c r="M41" i="12"/>
  <c r="F60" i="11"/>
  <c r="G60" i="11" s="1"/>
  <c r="K59" i="11"/>
  <c r="B50" i="2"/>
  <c r="H50" i="2"/>
  <c r="D50" i="2"/>
  <c r="C50" i="2"/>
  <c r="A51" i="2"/>
  <c r="C41" i="12"/>
  <c r="F41" i="12"/>
  <c r="G41" i="12"/>
  <c r="J49" i="2"/>
  <c r="I49" i="2"/>
  <c r="K49" i="2"/>
  <c r="H31" i="3"/>
  <c r="I31" i="3" s="1"/>
  <c r="A32" i="3"/>
  <c r="D31" i="3"/>
  <c r="E31" i="3" s="1"/>
  <c r="A72" i="11"/>
  <c r="B73" i="11"/>
  <c r="P60" i="11" l="1"/>
  <c r="K50" i="2"/>
  <c r="J50" i="2"/>
  <c r="I50" i="2"/>
  <c r="B74" i="11"/>
  <c r="A73" i="11"/>
  <c r="F42" i="12"/>
  <c r="D42" i="12"/>
  <c r="G42" i="12"/>
  <c r="J42" i="12"/>
  <c r="K42" i="12"/>
  <c r="B51" i="2"/>
  <c r="A52" i="2"/>
  <c r="H51" i="2"/>
  <c r="D51" i="2"/>
  <c r="C51" i="2"/>
  <c r="C42" i="12"/>
  <c r="H32" i="3"/>
  <c r="I32" i="3" s="1"/>
  <c r="D32" i="3"/>
  <c r="E32" i="3" s="1"/>
  <c r="A33" i="3"/>
  <c r="I42" i="12"/>
  <c r="B43" i="12"/>
  <c r="C43" i="12" s="1"/>
  <c r="A44" i="12"/>
  <c r="H43" i="12"/>
  <c r="M43" i="12" s="1"/>
  <c r="G43" i="12"/>
  <c r="F43" i="12"/>
  <c r="E43" i="12"/>
  <c r="D43" i="12"/>
  <c r="J51" i="2" l="1"/>
  <c r="K51" i="2"/>
  <c r="I51" i="2"/>
  <c r="J43" i="12"/>
  <c r="D52" i="2"/>
  <c r="C52" i="2"/>
  <c r="B52" i="2"/>
  <c r="A53" i="2"/>
  <c r="H52" i="2"/>
  <c r="A74" i="11"/>
  <c r="B75" i="11"/>
  <c r="H44" i="12"/>
  <c r="I44" i="12" s="1"/>
  <c r="F44" i="12"/>
  <c r="B44" i="12"/>
  <c r="G44" i="12" s="1"/>
  <c r="A45" i="12"/>
  <c r="I43" i="12"/>
  <c r="D33" i="3"/>
  <c r="E33" i="3" s="1"/>
  <c r="A34" i="3"/>
  <c r="H33" i="3"/>
  <c r="I33" i="3" s="1"/>
  <c r="K43" i="12"/>
  <c r="L43" i="12"/>
  <c r="Q60" i="11"/>
  <c r="T60" i="11"/>
  <c r="J60" i="11" s="1"/>
  <c r="S60" i="11"/>
  <c r="R60" i="11"/>
  <c r="O60" i="11"/>
  <c r="H60" i="11" s="1"/>
  <c r="E61" i="11" l="1"/>
  <c r="I60" i="11"/>
  <c r="A75" i="11"/>
  <c r="B76" i="11"/>
  <c r="A46" i="12"/>
  <c r="H45" i="12"/>
  <c r="M45" i="12" s="1"/>
  <c r="B45" i="12"/>
  <c r="E45" i="12" s="1"/>
  <c r="C44" i="12"/>
  <c r="D44" i="12"/>
  <c r="E44" i="12"/>
  <c r="J44" i="12"/>
  <c r="K44" i="12"/>
  <c r="L44" i="12"/>
  <c r="J52" i="2"/>
  <c r="K52" i="2"/>
  <c r="I52" i="2"/>
  <c r="A54" i="2"/>
  <c r="H53" i="2"/>
  <c r="D53" i="2"/>
  <c r="B53" i="2"/>
  <c r="C53" i="2"/>
  <c r="A35" i="3"/>
  <c r="H34" i="3"/>
  <c r="I34" i="3" s="1"/>
  <c r="D34" i="3"/>
  <c r="E34" i="3" s="1"/>
  <c r="M44" i="12"/>
  <c r="J45" i="12" l="1"/>
  <c r="F45" i="12"/>
  <c r="G45" i="12"/>
  <c r="I45" i="12"/>
  <c r="K45" i="12"/>
  <c r="H46" i="12"/>
  <c r="B46" i="12"/>
  <c r="C46" i="12" s="1"/>
  <c r="A47" i="12"/>
  <c r="M46" i="12"/>
  <c r="L46" i="12"/>
  <c r="K46" i="12"/>
  <c r="J46" i="12"/>
  <c r="I46" i="12"/>
  <c r="E46" i="12"/>
  <c r="D45" i="12"/>
  <c r="L45" i="12"/>
  <c r="D54" i="2"/>
  <c r="A55" i="2"/>
  <c r="H54" i="2"/>
  <c r="C54" i="2"/>
  <c r="B54" i="2"/>
  <c r="B77" i="11"/>
  <c r="A76" i="11"/>
  <c r="K60" i="11"/>
  <c r="F61" i="11"/>
  <c r="C45" i="12"/>
  <c r="H35" i="3"/>
  <c r="I35" i="3" s="1"/>
  <c r="D35" i="3"/>
  <c r="E35" i="3" s="1"/>
  <c r="A36" i="3"/>
  <c r="K53" i="2"/>
  <c r="J53" i="2"/>
  <c r="I53" i="2"/>
  <c r="G61" i="11"/>
  <c r="H47" i="12" l="1"/>
  <c r="M47" i="12" s="1"/>
  <c r="D47" i="12"/>
  <c r="B47" i="12"/>
  <c r="E47" i="12" s="1"/>
  <c r="A48" i="12"/>
  <c r="H55" i="2"/>
  <c r="D55" i="2"/>
  <c r="C55" i="2"/>
  <c r="B55" i="2"/>
  <c r="A56" i="2"/>
  <c r="D46" i="12"/>
  <c r="G46" i="12"/>
  <c r="A37" i="3"/>
  <c r="H36" i="3"/>
  <c r="I36" i="3" s="1"/>
  <c r="D36" i="3"/>
  <c r="E36" i="3" s="1"/>
  <c r="F46" i="12"/>
  <c r="P61" i="11"/>
  <c r="B78" i="11"/>
  <c r="A77" i="11"/>
  <c r="J54" i="2"/>
  <c r="I54" i="2"/>
  <c r="K54" i="2"/>
  <c r="C47" i="12" l="1"/>
  <c r="B79" i="11"/>
  <c r="A78" i="11"/>
  <c r="B48" i="12"/>
  <c r="C48" i="12" s="1"/>
  <c r="A49" i="12"/>
  <c r="H48" i="12"/>
  <c r="M48" i="12" s="1"/>
  <c r="G48" i="12"/>
  <c r="F48" i="12"/>
  <c r="E48" i="12"/>
  <c r="K48" i="12"/>
  <c r="F47" i="12"/>
  <c r="G47" i="12"/>
  <c r="J47" i="12"/>
  <c r="L47" i="12"/>
  <c r="A38" i="3"/>
  <c r="D37" i="3"/>
  <c r="E37" i="3" s="1"/>
  <c r="H37" i="3"/>
  <c r="I37" i="3" s="1"/>
  <c r="A57" i="2"/>
  <c r="H56" i="2"/>
  <c r="D56" i="2"/>
  <c r="C56" i="2"/>
  <c r="B56" i="2"/>
  <c r="I55" i="2"/>
  <c r="K55" i="2"/>
  <c r="J55" i="2"/>
  <c r="I47" i="12"/>
  <c r="T61" i="11"/>
  <c r="S61" i="11"/>
  <c r="R61" i="11"/>
  <c r="Q61" i="11"/>
  <c r="O61" i="11"/>
  <c r="K47" i="12"/>
  <c r="A39" i="3" l="1"/>
  <c r="H38" i="3"/>
  <c r="I38" i="3" s="1"/>
  <c r="D38" i="3"/>
  <c r="E38" i="3" s="1"/>
  <c r="J61" i="11"/>
  <c r="I48" i="12"/>
  <c r="J48" i="12"/>
  <c r="L48" i="12"/>
  <c r="D48" i="12"/>
  <c r="A79" i="11"/>
  <c r="B80" i="11"/>
  <c r="H61" i="11"/>
  <c r="L49" i="12"/>
  <c r="H49" i="12"/>
  <c r="J49" i="12" s="1"/>
  <c r="B49" i="12"/>
  <c r="F49" i="12" s="1"/>
  <c r="K56" i="2"/>
  <c r="J56" i="2"/>
  <c r="I56" i="2"/>
  <c r="C57" i="2"/>
  <c r="B57" i="2"/>
  <c r="A58" i="2"/>
  <c r="H57" i="2"/>
  <c r="D57" i="2"/>
  <c r="A80" i="11" l="1"/>
  <c r="B81" i="11"/>
  <c r="H58" i="2"/>
  <c r="D58" i="2"/>
  <c r="C58" i="2"/>
  <c r="B58" i="2"/>
  <c r="A59" i="2"/>
  <c r="C49" i="12"/>
  <c r="I49" i="12"/>
  <c r="K57" i="2"/>
  <c r="J57" i="2"/>
  <c r="I57" i="2"/>
  <c r="D49" i="12"/>
  <c r="G49" i="12"/>
  <c r="M49" i="12"/>
  <c r="E49" i="12"/>
  <c r="K49" i="12"/>
  <c r="E62" i="11"/>
  <c r="I61" i="11"/>
  <c r="H39" i="3"/>
  <c r="I39" i="3" s="1"/>
  <c r="D39" i="3"/>
  <c r="E39" i="3" s="1"/>
  <c r="A40" i="3"/>
  <c r="A41" i="3" l="1"/>
  <c r="H40" i="3"/>
  <c r="I40" i="3" s="1"/>
  <c r="D40" i="3"/>
  <c r="E40" i="3" s="1"/>
  <c r="K61" i="11"/>
  <c r="F62" i="11"/>
  <c r="G62" i="11" s="1"/>
  <c r="A60" i="2"/>
  <c r="H59" i="2"/>
  <c r="D59" i="2"/>
  <c r="B59" i="2"/>
  <c r="C59" i="2"/>
  <c r="K58" i="2"/>
  <c r="J58" i="2"/>
  <c r="I58" i="2"/>
  <c r="A81" i="11"/>
  <c r="B82" i="11"/>
  <c r="P62" i="11" l="1"/>
  <c r="J59" i="2"/>
  <c r="K59" i="2"/>
  <c r="I59" i="2"/>
  <c r="A82" i="11"/>
  <c r="B83" i="11"/>
  <c r="H60" i="2"/>
  <c r="D60" i="2"/>
  <c r="C60" i="2"/>
  <c r="B60" i="2"/>
  <c r="A61" i="2"/>
  <c r="A42" i="3"/>
  <c r="D41" i="3"/>
  <c r="E41" i="3" s="1"/>
  <c r="H41" i="3"/>
  <c r="I41" i="3" s="1"/>
  <c r="J60" i="2" l="1"/>
  <c r="I60" i="2"/>
  <c r="K60" i="2"/>
  <c r="H42" i="3"/>
  <c r="I42" i="3" s="1"/>
  <c r="D42" i="3"/>
  <c r="E42" i="3" s="1"/>
  <c r="A43" i="3"/>
  <c r="H61" i="2"/>
  <c r="D61" i="2"/>
  <c r="B61" i="2"/>
  <c r="C61" i="2"/>
  <c r="A62" i="2"/>
  <c r="B84" i="11"/>
  <c r="A83" i="11"/>
  <c r="S62" i="11"/>
  <c r="R62" i="11"/>
  <c r="O62" i="11"/>
  <c r="Q62" i="11"/>
  <c r="T62" i="11"/>
  <c r="J62" i="11" s="1"/>
  <c r="A63" i="2" l="1"/>
  <c r="B62" i="2"/>
  <c r="H62" i="2"/>
  <c r="D62" i="2"/>
  <c r="C62" i="2"/>
  <c r="K61" i="2"/>
  <c r="J61" i="2"/>
  <c r="I61" i="2"/>
  <c r="H62" i="11"/>
  <c r="A84" i="11"/>
  <c r="B85" i="11"/>
  <c r="A44" i="3"/>
  <c r="H43" i="3"/>
  <c r="I43" i="3" s="1"/>
  <c r="D43" i="3"/>
  <c r="E43" i="3" s="1"/>
  <c r="A85" i="11" l="1"/>
  <c r="B86" i="11"/>
  <c r="E63" i="11"/>
  <c r="I62" i="11"/>
  <c r="D44" i="3"/>
  <c r="E44" i="3" s="1"/>
  <c r="H44" i="3"/>
  <c r="I44" i="3" s="1"/>
  <c r="A45" i="3"/>
  <c r="J62" i="2"/>
  <c r="K62" i="2"/>
  <c r="I62" i="2"/>
  <c r="H63" i="2"/>
  <c r="D63" i="2"/>
  <c r="C63" i="2"/>
  <c r="B63" i="2"/>
  <c r="A64" i="2"/>
  <c r="K63" i="2" l="1"/>
  <c r="J63" i="2"/>
  <c r="I63" i="2"/>
  <c r="A86" i="11"/>
  <c r="B87" i="11"/>
  <c r="A65" i="2"/>
  <c r="H64" i="2"/>
  <c r="C64" i="2"/>
  <c r="B64" i="2"/>
  <c r="D64" i="2"/>
  <c r="A46" i="3"/>
  <c r="H45" i="3"/>
  <c r="I45" i="3" s="1"/>
  <c r="D45" i="3"/>
  <c r="E45" i="3" s="1"/>
  <c r="K62" i="11"/>
  <c r="F63" i="11"/>
  <c r="G63" i="11"/>
  <c r="P63" i="11" l="1"/>
  <c r="C65" i="2"/>
  <c r="B65" i="2"/>
  <c r="A66" i="2"/>
  <c r="H65" i="2"/>
  <c r="D65" i="2"/>
  <c r="H46" i="3"/>
  <c r="I46" i="3" s="1"/>
  <c r="D46" i="3"/>
  <c r="E46" i="3" s="1"/>
  <c r="A47" i="3"/>
  <c r="I64" i="2"/>
  <c r="K64" i="2"/>
  <c r="J64" i="2"/>
  <c r="B88" i="11"/>
  <c r="A87" i="11"/>
  <c r="A48" i="3" l="1"/>
  <c r="H47" i="3"/>
  <c r="I47" i="3" s="1"/>
  <c r="D47" i="3"/>
  <c r="E47" i="3" s="1"/>
  <c r="A88" i="11"/>
  <c r="B89" i="11"/>
  <c r="K65" i="2"/>
  <c r="J65" i="2"/>
  <c r="I65" i="2"/>
  <c r="C66" i="2"/>
  <c r="A67" i="2"/>
  <c r="H66" i="2"/>
  <c r="D66" i="2"/>
  <c r="B66" i="2"/>
  <c r="T63" i="11"/>
  <c r="S63" i="11"/>
  <c r="R63" i="11"/>
  <c r="Q63" i="11"/>
  <c r="O63" i="11"/>
  <c r="A68" i="2" l="1"/>
  <c r="C67" i="2"/>
  <c r="B67" i="2"/>
  <c r="D67" i="2"/>
  <c r="H67" i="2"/>
  <c r="H63" i="11"/>
  <c r="J63" i="11"/>
  <c r="K66" i="2"/>
  <c r="J66" i="2"/>
  <c r="I66" i="2"/>
  <c r="B90" i="11"/>
  <c r="A89" i="11"/>
  <c r="A49" i="3"/>
  <c r="D48" i="3"/>
  <c r="E48" i="3" s="1"/>
  <c r="H48" i="3"/>
  <c r="I48" i="3" s="1"/>
  <c r="A50" i="3" l="1"/>
  <c r="H49" i="3"/>
  <c r="I49" i="3" s="1"/>
  <c r="D49" i="3"/>
  <c r="E49" i="3" s="1"/>
  <c r="A90" i="11"/>
  <c r="B91" i="11"/>
  <c r="E64" i="11"/>
  <c r="I63" i="11"/>
  <c r="K67" i="2"/>
  <c r="I67" i="2"/>
  <c r="J67" i="2"/>
  <c r="D68" i="2"/>
  <c r="C68" i="2"/>
  <c r="B68" i="2"/>
  <c r="A69" i="2"/>
  <c r="H68" i="2"/>
  <c r="J68" i="2" l="1"/>
  <c r="K68" i="2"/>
  <c r="I68" i="2"/>
  <c r="A70" i="2"/>
  <c r="H69" i="2"/>
  <c r="C69" i="2"/>
  <c r="B69" i="2"/>
  <c r="D69" i="2"/>
  <c r="F64" i="11"/>
  <c r="G64" i="11" s="1"/>
  <c r="K63" i="11"/>
  <c r="A91" i="11"/>
  <c r="B92" i="11"/>
  <c r="D50" i="3"/>
  <c r="E50" i="3" s="1"/>
  <c r="A51" i="3"/>
  <c r="H50" i="3"/>
  <c r="I50" i="3" s="1"/>
  <c r="P64" i="11" l="1"/>
  <c r="H51" i="3"/>
  <c r="I51" i="3" s="1"/>
  <c r="A52" i="3"/>
  <c r="D51" i="3"/>
  <c r="E51" i="3" s="1"/>
  <c r="A92" i="11"/>
  <c r="B93" i="11"/>
  <c r="K69" i="2"/>
  <c r="J69" i="2"/>
  <c r="I69" i="2"/>
  <c r="B70" i="2"/>
  <c r="A71" i="2"/>
  <c r="H70" i="2"/>
  <c r="D70" i="2"/>
  <c r="C70" i="2"/>
  <c r="K70" i="2" l="1"/>
  <c r="J70" i="2"/>
  <c r="I70" i="2"/>
  <c r="A72" i="2"/>
  <c r="H71" i="2"/>
  <c r="D71" i="2"/>
  <c r="C71" i="2"/>
  <c r="B71" i="2"/>
  <c r="B94" i="11"/>
  <c r="A93" i="11"/>
  <c r="A53" i="3"/>
  <c r="H52" i="3"/>
  <c r="I52" i="3" s="1"/>
  <c r="D52" i="3"/>
  <c r="E52" i="3" s="1"/>
  <c r="O64" i="11"/>
  <c r="T64" i="11"/>
  <c r="S64" i="11"/>
  <c r="R64" i="11"/>
  <c r="Q64" i="11"/>
  <c r="H64" i="11" l="1"/>
  <c r="B72" i="2"/>
  <c r="A73" i="2"/>
  <c r="H72" i="2"/>
  <c r="D72" i="2"/>
  <c r="C72" i="2"/>
  <c r="J64" i="11"/>
  <c r="H53" i="3"/>
  <c r="I53" i="3" s="1"/>
  <c r="D53" i="3"/>
  <c r="E53" i="3" s="1"/>
  <c r="A54" i="3"/>
  <c r="A94" i="11"/>
  <c r="B95" i="11"/>
  <c r="K71" i="2"/>
  <c r="J71" i="2"/>
  <c r="I71" i="2"/>
  <c r="A95" i="11" l="1"/>
  <c r="B96" i="11"/>
  <c r="A55" i="3"/>
  <c r="D54" i="3"/>
  <c r="E54" i="3" s="1"/>
  <c r="H54" i="3"/>
  <c r="I54" i="3" s="1"/>
  <c r="K72" i="2"/>
  <c r="I72" i="2"/>
  <c r="J72" i="2"/>
  <c r="A74" i="2"/>
  <c r="H73" i="2"/>
  <c r="D73" i="2"/>
  <c r="C73" i="2"/>
  <c r="B73" i="2"/>
  <c r="E65" i="11"/>
  <c r="I64" i="11"/>
  <c r="F65" i="11" l="1"/>
  <c r="K64" i="11"/>
  <c r="I73" i="2"/>
  <c r="K73" i="2"/>
  <c r="J73" i="2"/>
  <c r="A96" i="11"/>
  <c r="B97" i="11"/>
  <c r="G65" i="11"/>
  <c r="A75" i="2"/>
  <c r="H74" i="2"/>
  <c r="D74" i="2"/>
  <c r="C74" i="2"/>
  <c r="B74" i="2"/>
  <c r="D55" i="3"/>
  <c r="E55" i="3" s="1"/>
  <c r="A56" i="3"/>
  <c r="H55" i="3"/>
  <c r="I55" i="3" s="1"/>
  <c r="H56" i="3" l="1"/>
  <c r="I56" i="3" s="1"/>
  <c r="D56" i="3"/>
  <c r="E56" i="3" s="1"/>
  <c r="A57" i="3"/>
  <c r="C75" i="2"/>
  <c r="H75" i="2"/>
  <c r="D75" i="2"/>
  <c r="B75" i="2"/>
  <c r="A76" i="2"/>
  <c r="K74" i="2"/>
  <c r="I74" i="2"/>
  <c r="J74" i="2"/>
  <c r="P65" i="11"/>
  <c r="A97" i="11"/>
  <c r="B98" i="11"/>
  <c r="A98" i="11" l="1"/>
  <c r="B99" i="11"/>
  <c r="T65" i="11"/>
  <c r="R65" i="11"/>
  <c r="Q65" i="11"/>
  <c r="O65" i="11"/>
  <c r="H65" i="11" s="1"/>
  <c r="S65" i="11"/>
  <c r="A77" i="2"/>
  <c r="H76" i="2"/>
  <c r="C76" i="2"/>
  <c r="D76" i="2"/>
  <c r="B76" i="2"/>
  <c r="I75" i="2"/>
  <c r="K75" i="2"/>
  <c r="J75" i="2"/>
  <c r="A58" i="3"/>
  <c r="H57" i="3"/>
  <c r="I57" i="3" s="1"/>
  <c r="D57" i="3"/>
  <c r="E57" i="3" s="1"/>
  <c r="C77" i="2" l="1"/>
  <c r="A78" i="2"/>
  <c r="H77" i="2"/>
  <c r="D77" i="2"/>
  <c r="B77" i="2"/>
  <c r="A59" i="3"/>
  <c r="D58" i="3"/>
  <c r="E58" i="3" s="1"/>
  <c r="H58" i="3"/>
  <c r="I58" i="3" s="1"/>
  <c r="K76" i="2"/>
  <c r="J76" i="2"/>
  <c r="I76" i="2"/>
  <c r="E66" i="11"/>
  <c r="I65" i="11"/>
  <c r="J65" i="11"/>
  <c r="A99" i="11"/>
  <c r="B100" i="11"/>
  <c r="K65" i="11" l="1"/>
  <c r="F66" i="11"/>
  <c r="A60" i="3"/>
  <c r="D59" i="3"/>
  <c r="E59" i="3" s="1"/>
  <c r="H59" i="3"/>
  <c r="I59" i="3" s="1"/>
  <c r="H78" i="2"/>
  <c r="D78" i="2"/>
  <c r="C78" i="2"/>
  <c r="B78" i="2"/>
  <c r="A79" i="2"/>
  <c r="A100" i="11"/>
  <c r="B101" i="11"/>
  <c r="G66" i="11"/>
  <c r="K77" i="2"/>
  <c r="J77" i="2"/>
  <c r="I77" i="2"/>
  <c r="B102" i="11" l="1"/>
  <c r="A101" i="11"/>
  <c r="A80" i="2"/>
  <c r="H79" i="2"/>
  <c r="D79" i="2"/>
  <c r="C79" i="2"/>
  <c r="B79" i="2"/>
  <c r="P66" i="11"/>
  <c r="K78" i="2"/>
  <c r="J78" i="2"/>
  <c r="I78" i="2"/>
  <c r="H60" i="3"/>
  <c r="I60" i="3" s="1"/>
  <c r="D60" i="3"/>
  <c r="E60" i="3" s="1"/>
  <c r="A61" i="3"/>
  <c r="A62" i="3" l="1"/>
  <c r="D61" i="3"/>
  <c r="E61" i="3" s="1"/>
  <c r="H61" i="3"/>
  <c r="I61" i="3" s="1"/>
  <c r="J79" i="2"/>
  <c r="K79" i="2"/>
  <c r="I79" i="2"/>
  <c r="S66" i="11"/>
  <c r="Q66" i="11"/>
  <c r="T66" i="11"/>
  <c r="J66" i="11" s="1"/>
  <c r="R66" i="11"/>
  <c r="O66" i="11"/>
  <c r="H66" i="11" s="1"/>
  <c r="D80" i="2"/>
  <c r="C80" i="2"/>
  <c r="B80" i="2"/>
  <c r="A81" i="2"/>
  <c r="H80" i="2"/>
  <c r="B103" i="11"/>
  <c r="A102" i="11"/>
  <c r="E67" i="11" l="1"/>
  <c r="I66" i="11"/>
  <c r="A103" i="11"/>
  <c r="B104" i="11"/>
  <c r="I80" i="2"/>
  <c r="K80" i="2"/>
  <c r="J80" i="2"/>
  <c r="A82" i="2"/>
  <c r="H81" i="2"/>
  <c r="D81" i="2"/>
  <c r="C81" i="2"/>
  <c r="B81" i="2"/>
  <c r="A63" i="3"/>
  <c r="H62" i="3"/>
  <c r="I62" i="3" s="1"/>
  <c r="D62" i="3"/>
  <c r="E62" i="3" s="1"/>
  <c r="K81" i="2" l="1"/>
  <c r="J81" i="2"/>
  <c r="I81" i="2"/>
  <c r="A83" i="2"/>
  <c r="B82" i="2"/>
  <c r="H82" i="2"/>
  <c r="D82" i="2"/>
  <c r="C82" i="2"/>
  <c r="A64" i="3"/>
  <c r="H63" i="3"/>
  <c r="I63" i="3" s="1"/>
  <c r="D63" i="3"/>
  <c r="E63" i="3" s="1"/>
  <c r="A104" i="11"/>
  <c r="B105" i="11"/>
  <c r="F67" i="11"/>
  <c r="G67" i="11" s="1"/>
  <c r="K66" i="11"/>
  <c r="P67" i="11" l="1"/>
  <c r="B106" i="11"/>
  <c r="A105" i="11"/>
  <c r="H64" i="3"/>
  <c r="I64" i="3" s="1"/>
  <c r="A65" i="3"/>
  <c r="D64" i="3"/>
  <c r="E64" i="3" s="1"/>
  <c r="K82" i="2"/>
  <c r="J82" i="2"/>
  <c r="I82" i="2"/>
  <c r="A84" i="2"/>
  <c r="H83" i="2"/>
  <c r="D83" i="2"/>
  <c r="B83" i="2"/>
  <c r="C83" i="2"/>
  <c r="K83" i="2" l="1"/>
  <c r="J83" i="2"/>
  <c r="I83" i="2"/>
  <c r="A85" i="2"/>
  <c r="D84" i="2"/>
  <c r="C84" i="2"/>
  <c r="B84" i="2"/>
  <c r="H84" i="2"/>
  <c r="A66" i="3"/>
  <c r="H65" i="3"/>
  <c r="I65" i="3" s="1"/>
  <c r="D65" i="3"/>
  <c r="E65" i="3" s="1"/>
  <c r="A106" i="11"/>
  <c r="B107" i="11"/>
  <c r="T67" i="11"/>
  <c r="S67" i="11"/>
  <c r="R67" i="11"/>
  <c r="Q67" i="11"/>
  <c r="O67" i="11"/>
  <c r="H67" i="11" s="1"/>
  <c r="E68" i="11" l="1"/>
  <c r="I67" i="11"/>
  <c r="A107" i="11"/>
  <c r="B108" i="11"/>
  <c r="J67" i="11"/>
  <c r="D66" i="3"/>
  <c r="E66" i="3" s="1"/>
  <c r="A67" i="3"/>
  <c r="H66" i="3"/>
  <c r="I66" i="3" s="1"/>
  <c r="I84" i="2"/>
  <c r="J84" i="2"/>
  <c r="K84" i="2"/>
  <c r="H85" i="2"/>
  <c r="D85" i="2"/>
  <c r="C85" i="2"/>
  <c r="B85" i="2"/>
  <c r="A86" i="2"/>
  <c r="K85" i="2" l="1"/>
  <c r="J85" i="2"/>
  <c r="I85" i="2"/>
  <c r="C86" i="2"/>
  <c r="A87" i="2"/>
  <c r="H86" i="2"/>
  <c r="D86" i="2"/>
  <c r="B86" i="2"/>
  <c r="A68" i="3"/>
  <c r="H67" i="3"/>
  <c r="I67" i="3" s="1"/>
  <c r="D67" i="3"/>
  <c r="E67" i="3" s="1"/>
  <c r="A108" i="11"/>
  <c r="B109" i="11"/>
  <c r="F68" i="11"/>
  <c r="K67" i="11"/>
  <c r="G68" i="11"/>
  <c r="P68" i="11" l="1"/>
  <c r="B110" i="11"/>
  <c r="A109" i="11"/>
  <c r="H68" i="3"/>
  <c r="I68" i="3" s="1"/>
  <c r="A69" i="3"/>
  <c r="D68" i="3"/>
  <c r="E68" i="3" s="1"/>
  <c r="I86" i="2"/>
  <c r="K86" i="2"/>
  <c r="J86" i="2"/>
  <c r="D87" i="2"/>
  <c r="C87" i="2"/>
  <c r="B87" i="2"/>
  <c r="H87" i="2"/>
  <c r="A88" i="2"/>
  <c r="C88" i="2" l="1"/>
  <c r="H88" i="2"/>
  <c r="D88" i="2"/>
  <c r="B88" i="2"/>
  <c r="A89" i="2"/>
  <c r="K87" i="2"/>
  <c r="J87" i="2"/>
  <c r="I87" i="2"/>
  <c r="A70" i="3"/>
  <c r="H69" i="3"/>
  <c r="I69" i="3" s="1"/>
  <c r="D69" i="3"/>
  <c r="E69" i="3" s="1"/>
  <c r="A110" i="11"/>
  <c r="B111" i="11"/>
  <c r="T68" i="11"/>
  <c r="S68" i="11"/>
  <c r="R68" i="11"/>
  <c r="Q68" i="11"/>
  <c r="O68" i="11"/>
  <c r="H68" i="11" l="1"/>
  <c r="J68" i="11"/>
  <c r="B112" i="11"/>
  <c r="A111" i="11"/>
  <c r="A71" i="3"/>
  <c r="H70" i="3"/>
  <c r="I70" i="3" s="1"/>
  <c r="D70" i="3"/>
  <c r="E70" i="3" s="1"/>
  <c r="C89" i="2"/>
  <c r="A90" i="2"/>
  <c r="H89" i="2"/>
  <c r="D89" i="2"/>
  <c r="B89" i="2"/>
  <c r="K88" i="2"/>
  <c r="J88" i="2"/>
  <c r="I88" i="2"/>
  <c r="K89" i="2" l="1"/>
  <c r="I89" i="2"/>
  <c r="J89" i="2"/>
  <c r="H90" i="2"/>
  <c r="D90" i="2"/>
  <c r="C90" i="2"/>
  <c r="B90" i="2"/>
  <c r="A91" i="2"/>
  <c r="A72" i="3"/>
  <c r="H71" i="3"/>
  <c r="I71" i="3" s="1"/>
  <c r="D71" i="3"/>
  <c r="E71" i="3" s="1"/>
  <c r="A112" i="11"/>
  <c r="B113" i="11"/>
  <c r="E69" i="11"/>
  <c r="I68" i="11"/>
  <c r="F69" i="11" l="1"/>
  <c r="K68" i="11"/>
  <c r="G69" i="11"/>
  <c r="B114" i="11"/>
  <c r="A113" i="11"/>
  <c r="A73" i="3"/>
  <c r="H72" i="3"/>
  <c r="I72" i="3" s="1"/>
  <c r="D72" i="3"/>
  <c r="E72" i="3" s="1"/>
  <c r="A92" i="2"/>
  <c r="H91" i="2"/>
  <c r="B91" i="2"/>
  <c r="D91" i="2"/>
  <c r="C91" i="2"/>
  <c r="I90" i="2"/>
  <c r="K90" i="2"/>
  <c r="J90" i="2"/>
  <c r="K91" i="2" l="1"/>
  <c r="J91" i="2"/>
  <c r="I91" i="2"/>
  <c r="H92" i="2"/>
  <c r="D92" i="2"/>
  <c r="C92" i="2"/>
  <c r="B92" i="2"/>
  <c r="A93" i="2"/>
  <c r="A74" i="3"/>
  <c r="H73" i="3"/>
  <c r="I73" i="3" s="1"/>
  <c r="D73" i="3"/>
  <c r="E73" i="3" s="1"/>
  <c r="A114" i="11"/>
  <c r="B115" i="11"/>
  <c r="P69" i="11"/>
  <c r="A115" i="11" l="1"/>
  <c r="B116" i="11"/>
  <c r="R69" i="11"/>
  <c r="T69" i="11"/>
  <c r="S69" i="11"/>
  <c r="Q69" i="11"/>
  <c r="O69" i="11"/>
  <c r="A75" i="3"/>
  <c r="H74" i="3"/>
  <c r="I74" i="3" s="1"/>
  <c r="D74" i="3"/>
  <c r="E74" i="3" s="1"/>
  <c r="A94" i="2"/>
  <c r="H93" i="2"/>
  <c r="C93" i="2"/>
  <c r="D93" i="2"/>
  <c r="B93" i="2"/>
  <c r="K92" i="2"/>
  <c r="J92" i="2"/>
  <c r="I92" i="2"/>
  <c r="D94" i="2" l="1"/>
  <c r="A95" i="2"/>
  <c r="H94" i="2"/>
  <c r="B94" i="2"/>
  <c r="C94" i="2"/>
  <c r="K93" i="2"/>
  <c r="J93" i="2"/>
  <c r="I93" i="2"/>
  <c r="H75" i="3"/>
  <c r="I75" i="3" s="1"/>
  <c r="A76" i="3"/>
  <c r="D75" i="3"/>
  <c r="E75" i="3" s="1"/>
  <c r="H69" i="11"/>
  <c r="J69" i="11"/>
  <c r="B117" i="11"/>
  <c r="A116" i="11"/>
  <c r="B118" i="11" l="1"/>
  <c r="A117" i="11"/>
  <c r="E70" i="11"/>
  <c r="I69" i="11"/>
  <c r="A77" i="3"/>
  <c r="H76" i="3"/>
  <c r="I76" i="3" s="1"/>
  <c r="D76" i="3"/>
  <c r="E76" i="3" s="1"/>
  <c r="K94" i="2"/>
  <c r="J94" i="2"/>
  <c r="I94" i="2"/>
  <c r="A96" i="2"/>
  <c r="H95" i="2"/>
  <c r="D95" i="2"/>
  <c r="C95" i="2"/>
  <c r="B95" i="2"/>
  <c r="D96" i="2" l="1"/>
  <c r="C96" i="2"/>
  <c r="B96" i="2"/>
  <c r="H96" i="2"/>
  <c r="F70" i="11"/>
  <c r="K69" i="11"/>
  <c r="G70" i="11"/>
  <c r="I95" i="2"/>
  <c r="K95" i="2"/>
  <c r="J95" i="2"/>
  <c r="D77" i="3"/>
  <c r="E77" i="3" s="1"/>
  <c r="A78" i="3"/>
  <c r="H77" i="3"/>
  <c r="I77" i="3" s="1"/>
  <c r="B119" i="11"/>
  <c r="A118" i="11"/>
  <c r="A79" i="3" l="1"/>
  <c r="H78" i="3"/>
  <c r="I78" i="3" s="1"/>
  <c r="D78" i="3"/>
  <c r="E78" i="3" s="1"/>
  <c r="I96" i="2"/>
  <c r="K96" i="2"/>
  <c r="J96" i="2"/>
  <c r="P70" i="11"/>
  <c r="B120" i="11"/>
  <c r="A119" i="11"/>
  <c r="A120" i="11" l="1"/>
  <c r="B121" i="11"/>
  <c r="Q70" i="11"/>
  <c r="O70" i="11"/>
  <c r="S70" i="11"/>
  <c r="R70" i="11"/>
  <c r="T70" i="11"/>
  <c r="J70" i="11" s="1"/>
  <c r="A80" i="3"/>
  <c r="H79" i="3"/>
  <c r="I79" i="3" s="1"/>
  <c r="D79" i="3"/>
  <c r="E79" i="3" s="1"/>
  <c r="A81" i="3" l="1"/>
  <c r="H80" i="3"/>
  <c r="I80" i="3" s="1"/>
  <c r="D80" i="3"/>
  <c r="E80" i="3" s="1"/>
  <c r="H70" i="11"/>
  <c r="A121" i="11"/>
  <c r="B122" i="11"/>
  <c r="B123" i="11" l="1"/>
  <c r="A122" i="11"/>
  <c r="E71" i="11"/>
  <c r="I70" i="11"/>
  <c r="A82" i="3"/>
  <c r="D81" i="3"/>
  <c r="E81" i="3" s="1"/>
  <c r="H81" i="3"/>
  <c r="I81" i="3" s="1"/>
  <c r="K70" i="11" l="1"/>
  <c r="F71" i="11"/>
  <c r="G71" i="11"/>
  <c r="A83" i="3"/>
  <c r="D82" i="3"/>
  <c r="E82" i="3" s="1"/>
  <c r="H82" i="3"/>
  <c r="I82" i="3" s="1"/>
  <c r="B124" i="11"/>
  <c r="A123" i="11"/>
  <c r="A124" i="11" l="1"/>
  <c r="B125" i="11"/>
  <c r="P71" i="11"/>
  <c r="A84" i="3"/>
  <c r="H83" i="3"/>
  <c r="I83" i="3" s="1"/>
  <c r="D83" i="3"/>
  <c r="E83" i="3" s="1"/>
  <c r="A85" i="3" l="1"/>
  <c r="H84" i="3"/>
  <c r="I84" i="3" s="1"/>
  <c r="D84" i="3"/>
  <c r="E84" i="3" s="1"/>
  <c r="T71" i="11"/>
  <c r="S71" i="11"/>
  <c r="R71" i="11"/>
  <c r="Q71" i="11"/>
  <c r="O71" i="11"/>
  <c r="A125" i="11"/>
  <c r="B126" i="11"/>
  <c r="H71" i="11" l="1"/>
  <c r="J71" i="11"/>
  <c r="B127" i="11"/>
  <c r="A126" i="11"/>
  <c r="H85" i="3"/>
  <c r="I85" i="3" s="1"/>
  <c r="D85" i="3"/>
  <c r="E85" i="3" s="1"/>
  <c r="A86" i="3"/>
  <c r="H86" i="3" l="1"/>
  <c r="I86" i="3" s="1"/>
  <c r="A87" i="3"/>
  <c r="D86" i="3"/>
  <c r="E86" i="3" s="1"/>
  <c r="B128" i="11"/>
  <c r="A127" i="11"/>
  <c r="E72" i="11"/>
  <c r="I71" i="11"/>
  <c r="K71" i="11" l="1"/>
  <c r="F72" i="11"/>
  <c r="G72" i="11" s="1"/>
  <c r="A128" i="11"/>
  <c r="B129" i="11"/>
  <c r="A88" i="3"/>
  <c r="H87" i="3"/>
  <c r="I87" i="3" s="1"/>
  <c r="D87" i="3"/>
  <c r="E87" i="3" s="1"/>
  <c r="P72" i="11" l="1"/>
  <c r="D88" i="3"/>
  <c r="E88" i="3" s="1"/>
  <c r="A89" i="3"/>
  <c r="H88" i="3"/>
  <c r="I88" i="3" s="1"/>
  <c r="A129" i="11"/>
  <c r="B130" i="11"/>
  <c r="B131" i="11" l="1"/>
  <c r="A130" i="11"/>
  <c r="A90" i="3"/>
  <c r="H89" i="3"/>
  <c r="I89" i="3" s="1"/>
  <c r="D89" i="3"/>
  <c r="E89" i="3" s="1"/>
  <c r="S72" i="11"/>
  <c r="T72" i="11"/>
  <c r="R72" i="11"/>
  <c r="Q72" i="11"/>
  <c r="O72" i="11"/>
  <c r="H72" i="11" s="1"/>
  <c r="E73" i="11" l="1"/>
  <c r="I72" i="11"/>
  <c r="J72" i="11"/>
  <c r="H90" i="3"/>
  <c r="I90" i="3" s="1"/>
  <c r="A91" i="3"/>
  <c r="D90" i="3"/>
  <c r="E90" i="3" s="1"/>
  <c r="A131" i="11"/>
  <c r="B132" i="11"/>
  <c r="A132" i="11" l="1"/>
  <c r="B133" i="11"/>
  <c r="A92" i="3"/>
  <c r="H91" i="3"/>
  <c r="I91" i="3" s="1"/>
  <c r="D91" i="3"/>
  <c r="E91" i="3" s="1"/>
  <c r="F73" i="11"/>
  <c r="K72" i="11"/>
  <c r="G73" i="11"/>
  <c r="P73" i="11" l="1"/>
  <c r="A93" i="3"/>
  <c r="H92" i="3"/>
  <c r="I92" i="3" s="1"/>
  <c r="D92" i="3"/>
  <c r="E92" i="3" s="1"/>
  <c r="B134" i="11"/>
  <c r="A133" i="11"/>
  <c r="A134" i="11" l="1"/>
  <c r="B135" i="11"/>
  <c r="A94" i="3"/>
  <c r="D93" i="3"/>
  <c r="E93" i="3" s="1"/>
  <c r="H93" i="3"/>
  <c r="I93" i="3" s="1"/>
  <c r="T73" i="11"/>
  <c r="S73" i="11"/>
  <c r="R73" i="11"/>
  <c r="Q73" i="11"/>
  <c r="O73" i="11"/>
  <c r="H73" i="11" s="1"/>
  <c r="E74" i="11" l="1"/>
  <c r="I73" i="11"/>
  <c r="J73" i="11"/>
  <c r="A95" i="3"/>
  <c r="H94" i="3"/>
  <c r="I94" i="3" s="1"/>
  <c r="D94" i="3"/>
  <c r="E94" i="3" s="1"/>
  <c r="A135" i="11"/>
  <c r="B136" i="11"/>
  <c r="A136" i="11" l="1"/>
  <c r="B137" i="11"/>
  <c r="A96" i="3"/>
  <c r="H95" i="3"/>
  <c r="I95" i="3" s="1"/>
  <c r="D95" i="3"/>
  <c r="E95" i="3" s="1"/>
  <c r="K73" i="11"/>
  <c r="F74" i="11"/>
  <c r="G74" i="11"/>
  <c r="P74" i="11" l="1"/>
  <c r="H96" i="3"/>
  <c r="I96" i="3" s="1"/>
  <c r="A97" i="3"/>
  <c r="D96" i="3"/>
  <c r="E96" i="3" s="1"/>
  <c r="B138" i="11"/>
  <c r="A137" i="11"/>
  <c r="A138" i="11" l="1"/>
  <c r="B139" i="11"/>
  <c r="A98" i="3"/>
  <c r="H97" i="3"/>
  <c r="I97" i="3" s="1"/>
  <c r="D97" i="3"/>
  <c r="E97" i="3" s="1"/>
  <c r="O74" i="11"/>
  <c r="T74" i="11"/>
  <c r="S74" i="11"/>
  <c r="R74" i="11"/>
  <c r="Q74" i="11"/>
  <c r="J74" i="11" l="1"/>
  <c r="H74" i="11"/>
  <c r="D98" i="3"/>
  <c r="E98" i="3" s="1"/>
  <c r="A99" i="3"/>
  <c r="H98" i="3"/>
  <c r="I98" i="3" s="1"/>
  <c r="B140" i="11"/>
  <c r="A139" i="11"/>
  <c r="B141" i="11" l="1"/>
  <c r="A140" i="11"/>
  <c r="A100" i="3"/>
  <c r="H99" i="3"/>
  <c r="I99" i="3" s="1"/>
  <c r="D99" i="3"/>
  <c r="E99" i="3" s="1"/>
  <c r="E75" i="11"/>
  <c r="I74" i="11"/>
  <c r="F75" i="11" l="1"/>
  <c r="K74" i="11"/>
  <c r="G75" i="11"/>
  <c r="A101" i="3"/>
  <c r="H100" i="3"/>
  <c r="I100" i="3" s="1"/>
  <c r="D100" i="3"/>
  <c r="E100" i="3" s="1"/>
  <c r="B142" i="11"/>
  <c r="A141" i="11"/>
  <c r="A142" i="11" l="1"/>
  <c r="B143" i="11"/>
  <c r="A102" i="3"/>
  <c r="H101" i="3"/>
  <c r="I101" i="3" s="1"/>
  <c r="D101" i="3"/>
  <c r="E101" i="3" s="1"/>
  <c r="P75" i="11"/>
  <c r="T75" i="11" l="1"/>
  <c r="J75" i="11" s="1"/>
  <c r="R75" i="11"/>
  <c r="Q75" i="11"/>
  <c r="O75" i="11"/>
  <c r="H75" i="11" s="1"/>
  <c r="S75" i="11"/>
  <c r="A103" i="3"/>
  <c r="H102" i="3"/>
  <c r="I102" i="3" s="1"/>
  <c r="D102" i="3"/>
  <c r="E102" i="3" s="1"/>
  <c r="A143" i="11"/>
  <c r="B144" i="11"/>
  <c r="B145" i="11" l="1"/>
  <c r="A144" i="11"/>
  <c r="H103" i="3"/>
  <c r="I103" i="3" s="1"/>
  <c r="A104" i="3"/>
  <c r="D103" i="3"/>
  <c r="E103" i="3" s="1"/>
  <c r="E76" i="11"/>
  <c r="I75" i="11"/>
  <c r="F76" i="11" l="1"/>
  <c r="K75" i="11"/>
  <c r="G76" i="11"/>
  <c r="A105" i="3"/>
  <c r="D104" i="3"/>
  <c r="E104" i="3" s="1"/>
  <c r="H104" i="3"/>
  <c r="I104" i="3" s="1"/>
  <c r="A145" i="11"/>
  <c r="B146" i="11"/>
  <c r="A146" i="11" l="1"/>
  <c r="B147" i="11"/>
  <c r="A106" i="3"/>
  <c r="H105" i="3"/>
  <c r="I105" i="3" s="1"/>
  <c r="D105" i="3"/>
  <c r="E105" i="3" s="1"/>
  <c r="P76" i="11"/>
  <c r="Q76" i="11" l="1"/>
  <c r="T76" i="11"/>
  <c r="S76" i="11"/>
  <c r="R76" i="11"/>
  <c r="O76" i="11"/>
  <c r="H76" i="11" s="1"/>
  <c r="D106" i="3"/>
  <c r="E106" i="3" s="1"/>
  <c r="A107" i="3"/>
  <c r="H106" i="3"/>
  <c r="I106" i="3" s="1"/>
  <c r="A147" i="11"/>
  <c r="B148" i="11"/>
  <c r="A148" i="11" l="1"/>
  <c r="B149" i="11"/>
  <c r="A108" i="3"/>
  <c r="H107" i="3"/>
  <c r="I107" i="3" s="1"/>
  <c r="D107" i="3"/>
  <c r="E107" i="3" s="1"/>
  <c r="E77" i="11"/>
  <c r="I76" i="11"/>
  <c r="J76" i="11"/>
  <c r="F77" i="11" l="1"/>
  <c r="K76" i="11"/>
  <c r="G77" i="11"/>
  <c r="A109" i="3"/>
  <c r="H108" i="3"/>
  <c r="I108" i="3" s="1"/>
  <c r="D108" i="3"/>
  <c r="E108" i="3" s="1"/>
  <c r="B150" i="11"/>
  <c r="A149" i="11"/>
  <c r="A150" i="11" l="1"/>
  <c r="B151" i="11"/>
  <c r="D109" i="3"/>
  <c r="E109" i="3" s="1"/>
  <c r="A110" i="3"/>
  <c r="H109" i="3"/>
  <c r="I109" i="3" s="1"/>
  <c r="P77" i="11"/>
  <c r="T77" i="11" l="1"/>
  <c r="S77" i="11"/>
  <c r="R77" i="11"/>
  <c r="Q77" i="11"/>
  <c r="O77" i="11"/>
  <c r="H77" i="11" s="1"/>
  <c r="A111" i="3"/>
  <c r="D110" i="3"/>
  <c r="E110" i="3" s="1"/>
  <c r="H110" i="3"/>
  <c r="I110" i="3" s="1"/>
  <c r="A151" i="11"/>
  <c r="B152" i="11"/>
  <c r="A152" i="11" l="1"/>
  <c r="B153" i="11"/>
  <c r="A112" i="3"/>
  <c r="H111" i="3"/>
  <c r="I111" i="3" s="1"/>
  <c r="D111" i="3"/>
  <c r="E111" i="3" s="1"/>
  <c r="E78" i="11"/>
  <c r="I77" i="11"/>
  <c r="J77" i="11"/>
  <c r="K77" i="11" l="1"/>
  <c r="F78" i="11"/>
  <c r="G78" i="11"/>
  <c r="H112" i="3"/>
  <c r="I112" i="3" s="1"/>
  <c r="A113" i="3"/>
  <c r="D112" i="3"/>
  <c r="E112" i="3" s="1"/>
  <c r="A153" i="11"/>
  <c r="B154" i="11"/>
  <c r="A154" i="11" l="1"/>
  <c r="B155" i="11"/>
  <c r="D113" i="3"/>
  <c r="E113" i="3" s="1"/>
  <c r="A114" i="3"/>
  <c r="H113" i="3"/>
  <c r="I113" i="3" s="1"/>
  <c r="P78" i="11"/>
  <c r="S78" i="11" l="1"/>
  <c r="T78" i="11"/>
  <c r="R78" i="11"/>
  <c r="Q78" i="11"/>
  <c r="O78" i="11"/>
  <c r="H78" i="11" s="1"/>
  <c r="D114" i="3"/>
  <c r="E114" i="3" s="1"/>
  <c r="A115" i="3"/>
  <c r="H114" i="3"/>
  <c r="I114" i="3" s="1"/>
  <c r="B156" i="11"/>
  <c r="A155" i="11"/>
  <c r="A156" i="11" l="1"/>
  <c r="B157" i="11"/>
  <c r="E79" i="11"/>
  <c r="I78" i="11"/>
  <c r="J78" i="11"/>
  <c r="H115" i="3"/>
  <c r="I115" i="3" s="1"/>
  <c r="A116" i="3"/>
  <c r="D115" i="3"/>
  <c r="E115" i="3" s="1"/>
  <c r="A117" i="3" l="1"/>
  <c r="H116" i="3"/>
  <c r="I116" i="3" s="1"/>
  <c r="D116" i="3"/>
  <c r="E116" i="3" s="1"/>
  <c r="K78" i="11"/>
  <c r="F79" i="11"/>
  <c r="G79" i="11" s="1"/>
  <c r="B158" i="11"/>
  <c r="A157" i="11"/>
  <c r="P79" i="11" l="1"/>
  <c r="A158" i="11"/>
  <c r="B159" i="11"/>
  <c r="D117" i="3"/>
  <c r="E117" i="3" s="1"/>
  <c r="A118" i="3"/>
  <c r="H117" i="3"/>
  <c r="I117" i="3" s="1"/>
  <c r="H118" i="3" l="1"/>
  <c r="I118" i="3" s="1"/>
  <c r="A119" i="3"/>
  <c r="D118" i="3"/>
  <c r="E118" i="3" s="1"/>
  <c r="B160" i="11"/>
  <c r="A159" i="11"/>
  <c r="R79" i="11"/>
  <c r="O79" i="11"/>
  <c r="H79" i="11" s="1"/>
  <c r="T79" i="11"/>
  <c r="S79" i="11"/>
  <c r="Q79" i="11"/>
  <c r="J79" i="11" l="1"/>
  <c r="B161" i="11"/>
  <c r="A160" i="11"/>
  <c r="A120" i="3"/>
  <c r="H119" i="3"/>
  <c r="I119" i="3" s="1"/>
  <c r="D119" i="3"/>
  <c r="E119" i="3" s="1"/>
  <c r="E80" i="11"/>
  <c r="I79" i="11"/>
  <c r="A121" i="3" l="1"/>
  <c r="D120" i="3"/>
  <c r="E120" i="3" s="1"/>
  <c r="H120" i="3"/>
  <c r="I120" i="3" s="1"/>
  <c r="K79" i="11"/>
  <c r="F80" i="11"/>
  <c r="G80" i="11" s="1"/>
  <c r="A161" i="11"/>
  <c r="B162" i="11"/>
  <c r="P80" i="11" l="1"/>
  <c r="B163" i="11"/>
  <c r="A162" i="11"/>
  <c r="A122" i="3"/>
  <c r="H121" i="3"/>
  <c r="I121" i="3" s="1"/>
  <c r="D121" i="3"/>
  <c r="E121" i="3" s="1"/>
  <c r="A123" i="3" l="1"/>
  <c r="H122" i="3"/>
  <c r="I122" i="3" s="1"/>
  <c r="D122" i="3"/>
  <c r="E122" i="3" s="1"/>
  <c r="A163" i="11"/>
  <c r="B164" i="11"/>
  <c r="T80" i="11"/>
  <c r="S80" i="11"/>
  <c r="O80" i="11"/>
  <c r="H80" i="11" s="1"/>
  <c r="Q80" i="11"/>
  <c r="R80" i="11"/>
  <c r="B165" i="11" l="1"/>
  <c r="A164" i="11"/>
  <c r="E81" i="11"/>
  <c r="I80" i="11"/>
  <c r="J80" i="11"/>
  <c r="H123" i="3"/>
  <c r="I123" i="3" s="1"/>
  <c r="A124" i="3"/>
  <c r="D123" i="3"/>
  <c r="E123" i="3" s="1"/>
  <c r="A125" i="3" l="1"/>
  <c r="H124" i="3"/>
  <c r="I124" i="3" s="1"/>
  <c r="D124" i="3"/>
  <c r="E124" i="3" s="1"/>
  <c r="K80" i="11"/>
  <c r="F81" i="11"/>
  <c r="G81" i="11" s="1"/>
  <c r="A165" i="11"/>
  <c r="B166" i="11"/>
  <c r="P81" i="11" l="1"/>
  <c r="B167" i="11"/>
  <c r="A166" i="11"/>
  <c r="A126" i="3"/>
  <c r="H125" i="3"/>
  <c r="I125" i="3" s="1"/>
  <c r="D125" i="3"/>
  <c r="E125" i="3" s="1"/>
  <c r="B168" i="11" l="1"/>
  <c r="A167" i="11"/>
  <c r="A127" i="3"/>
  <c r="H126" i="3"/>
  <c r="I126" i="3" s="1"/>
  <c r="D126" i="3"/>
  <c r="E126" i="3" s="1"/>
  <c r="T81" i="11"/>
  <c r="S81" i="11"/>
  <c r="R81" i="11"/>
  <c r="Q81" i="11"/>
  <c r="O81" i="11"/>
  <c r="H81" i="11" l="1"/>
  <c r="J81" i="11"/>
  <c r="H127" i="3"/>
  <c r="I127" i="3" s="1"/>
  <c r="A128" i="3"/>
  <c r="D127" i="3"/>
  <c r="E127" i="3" s="1"/>
  <c r="A168" i="11"/>
  <c r="B169" i="11"/>
  <c r="A169" i="11" l="1"/>
  <c r="B170" i="11"/>
  <c r="D128" i="3"/>
  <c r="E128" i="3" s="1"/>
  <c r="H128" i="3"/>
  <c r="I128" i="3" s="1"/>
  <c r="A129" i="3"/>
  <c r="E82" i="11"/>
  <c r="I81" i="11"/>
  <c r="F82" i="11" l="1"/>
  <c r="K81" i="11"/>
  <c r="G82" i="11"/>
  <c r="H129" i="3"/>
  <c r="I129" i="3" s="1"/>
  <c r="D129" i="3"/>
  <c r="E129" i="3" s="1"/>
  <c r="A130" i="3"/>
  <c r="B171" i="11"/>
  <c r="A170" i="11"/>
  <c r="A171" i="11" l="1"/>
  <c r="B172" i="11"/>
  <c r="A131" i="3"/>
  <c r="D130" i="3"/>
  <c r="E130" i="3" s="1"/>
  <c r="H130" i="3"/>
  <c r="I130" i="3" s="1"/>
  <c r="P82" i="11"/>
  <c r="Q82" i="11" l="1"/>
  <c r="O82" i="11"/>
  <c r="R82" i="11"/>
  <c r="T82" i="11"/>
  <c r="S82" i="11"/>
  <c r="D131" i="3"/>
  <c r="E131" i="3" s="1"/>
  <c r="A132" i="3"/>
  <c r="H131" i="3"/>
  <c r="I131" i="3" s="1"/>
  <c r="A172" i="11"/>
  <c r="B173" i="11"/>
  <c r="A173" i="11" l="1"/>
  <c r="B174" i="11"/>
  <c r="H132" i="3"/>
  <c r="I132" i="3" s="1"/>
  <c r="D132" i="3"/>
  <c r="E132" i="3" s="1"/>
  <c r="A133" i="3"/>
  <c r="J82" i="11"/>
  <c r="H82" i="11"/>
  <c r="E83" i="11" l="1"/>
  <c r="I82" i="11"/>
  <c r="H133" i="3"/>
  <c r="I133" i="3" s="1"/>
  <c r="D133" i="3"/>
  <c r="E133" i="3" s="1"/>
  <c r="A134" i="3"/>
  <c r="A174" i="11"/>
  <c r="B175" i="11"/>
  <c r="A175" i="11" l="1"/>
  <c r="B176" i="11"/>
  <c r="A135" i="3"/>
  <c r="H134" i="3"/>
  <c r="I134" i="3" s="1"/>
  <c r="D134" i="3"/>
  <c r="E134" i="3" s="1"/>
  <c r="K82" i="11"/>
  <c r="F83" i="11"/>
  <c r="G83" i="11"/>
  <c r="P83" i="11" l="1"/>
  <c r="A136" i="3"/>
  <c r="H135" i="3"/>
  <c r="I135" i="3" s="1"/>
  <c r="D135" i="3"/>
  <c r="E135" i="3" s="1"/>
  <c r="A176" i="11"/>
  <c r="B177" i="11"/>
  <c r="B178" i="11" l="1"/>
  <c r="A177" i="11"/>
  <c r="A137" i="3"/>
  <c r="D136" i="3"/>
  <c r="E136" i="3" s="1"/>
  <c r="H136" i="3"/>
  <c r="I136" i="3" s="1"/>
  <c r="T83" i="11"/>
  <c r="S83" i="11"/>
  <c r="R83" i="11"/>
  <c r="Q83" i="11"/>
  <c r="O83" i="11"/>
  <c r="H83" i="11" s="1"/>
  <c r="E84" i="11" l="1"/>
  <c r="I83" i="11"/>
  <c r="J83" i="11"/>
  <c r="H137" i="3"/>
  <c r="I137" i="3" s="1"/>
  <c r="D137" i="3"/>
  <c r="E137" i="3" s="1"/>
  <c r="A138" i="3"/>
  <c r="B179" i="11"/>
  <c r="A178" i="11"/>
  <c r="A139" i="3" l="1"/>
  <c r="H138" i="3"/>
  <c r="I138" i="3" s="1"/>
  <c r="D138" i="3"/>
  <c r="E138" i="3" s="1"/>
  <c r="A179" i="11"/>
  <c r="B180" i="11"/>
  <c r="K83" i="11"/>
  <c r="F84" i="11"/>
  <c r="G84" i="11"/>
  <c r="P84" i="11" l="1"/>
  <c r="A180" i="11"/>
  <c r="B181" i="11"/>
  <c r="A140" i="3"/>
  <c r="H139" i="3"/>
  <c r="I139" i="3" s="1"/>
  <c r="D139" i="3"/>
  <c r="E139" i="3" s="1"/>
  <c r="B182" i="11" l="1"/>
  <c r="A181" i="11"/>
  <c r="H140" i="3"/>
  <c r="I140" i="3" s="1"/>
  <c r="D140" i="3"/>
  <c r="E140" i="3" s="1"/>
  <c r="A141" i="3"/>
  <c r="S84" i="11"/>
  <c r="R84" i="11"/>
  <c r="Q84" i="11"/>
  <c r="O84" i="11"/>
  <c r="H84" i="11" s="1"/>
  <c r="T84" i="11"/>
  <c r="J84" i="11" s="1"/>
  <c r="E85" i="11" l="1"/>
  <c r="I84" i="11"/>
  <c r="A142" i="3"/>
  <c r="D141" i="3"/>
  <c r="E141" i="3" s="1"/>
  <c r="H141" i="3"/>
  <c r="I141" i="3" s="1"/>
  <c r="B183" i="11"/>
  <c r="A182" i="11"/>
  <c r="B184" i="11" l="1"/>
  <c r="A183" i="11"/>
  <c r="A143" i="3"/>
  <c r="H142" i="3"/>
  <c r="I142" i="3" s="1"/>
  <c r="D142" i="3"/>
  <c r="E142" i="3" s="1"/>
  <c r="F85" i="11"/>
  <c r="K84" i="11"/>
  <c r="G85" i="11"/>
  <c r="P85" i="11" l="1"/>
  <c r="A144" i="3"/>
  <c r="H143" i="3"/>
  <c r="I143" i="3" s="1"/>
  <c r="D143" i="3"/>
  <c r="E143" i="3" s="1"/>
  <c r="B185" i="11"/>
  <c r="A184" i="11"/>
  <c r="B186" i="11" l="1"/>
  <c r="A185" i="11"/>
  <c r="A145" i="3"/>
  <c r="D144" i="3"/>
  <c r="E144" i="3" s="1"/>
  <c r="H144" i="3"/>
  <c r="I144" i="3" s="1"/>
  <c r="T85" i="11"/>
  <c r="R85" i="11"/>
  <c r="S85" i="11"/>
  <c r="Q85" i="11"/>
  <c r="O85" i="11"/>
  <c r="H85" i="11" s="1"/>
  <c r="E86" i="11" l="1"/>
  <c r="I85" i="11"/>
  <c r="J85" i="11"/>
  <c r="A146" i="3"/>
  <c r="H145" i="3"/>
  <c r="I145" i="3" s="1"/>
  <c r="D145" i="3"/>
  <c r="E145" i="3" s="1"/>
  <c r="A186" i="11"/>
  <c r="B187" i="11"/>
  <c r="A187" i="11" l="1"/>
  <c r="B188" i="11"/>
  <c r="A147" i="3"/>
  <c r="H146" i="3"/>
  <c r="I146" i="3" s="1"/>
  <c r="D146" i="3"/>
  <c r="E146" i="3" s="1"/>
  <c r="F86" i="11"/>
  <c r="G86" i="11" s="1"/>
  <c r="K85" i="11"/>
  <c r="P86" i="11" l="1"/>
  <c r="H147" i="3"/>
  <c r="I147" i="3" s="1"/>
  <c r="D147" i="3"/>
  <c r="E147" i="3" s="1"/>
  <c r="A148" i="3"/>
  <c r="B189" i="11"/>
  <c r="A188" i="11"/>
  <c r="B190" i="11" l="1"/>
  <c r="A189" i="11"/>
  <c r="A149" i="3"/>
  <c r="H148" i="3"/>
  <c r="I148" i="3" s="1"/>
  <c r="D148" i="3"/>
  <c r="E148" i="3" s="1"/>
  <c r="O86" i="11"/>
  <c r="T86" i="11"/>
  <c r="J86" i="11" s="1"/>
  <c r="S86" i="11"/>
  <c r="R86" i="11"/>
  <c r="Q86" i="11"/>
  <c r="H86" i="11" l="1"/>
  <c r="A150" i="3"/>
  <c r="H149" i="3"/>
  <c r="I149" i="3" s="1"/>
  <c r="D149" i="3"/>
  <c r="E149" i="3" s="1"/>
  <c r="A190" i="11"/>
  <c r="B191" i="11"/>
  <c r="A191" i="11" l="1"/>
  <c r="B192" i="11"/>
  <c r="D150" i="3"/>
  <c r="E150" i="3" s="1"/>
  <c r="A151" i="3"/>
  <c r="H150" i="3"/>
  <c r="I150" i="3" s="1"/>
  <c r="E87" i="11"/>
  <c r="I86" i="11"/>
  <c r="F87" i="11" l="1"/>
  <c r="K86" i="11"/>
  <c r="H151" i="3"/>
  <c r="I151" i="3" s="1"/>
  <c r="D151" i="3"/>
  <c r="E151" i="3" s="1"/>
  <c r="A152" i="3"/>
  <c r="G87" i="11"/>
  <c r="A192" i="11"/>
  <c r="B193" i="11"/>
  <c r="B194" i="11" l="1"/>
  <c r="A193" i="11"/>
  <c r="P87" i="11"/>
  <c r="A153" i="3"/>
  <c r="D152" i="3"/>
  <c r="E152" i="3" s="1"/>
  <c r="H152" i="3"/>
  <c r="I152" i="3" s="1"/>
  <c r="D153" i="3" l="1"/>
  <c r="E153" i="3" s="1"/>
  <c r="A154" i="3"/>
  <c r="H153" i="3"/>
  <c r="I153" i="3" s="1"/>
  <c r="T87" i="11"/>
  <c r="S87" i="11"/>
  <c r="R87" i="11"/>
  <c r="Q87" i="11"/>
  <c r="O87" i="11"/>
  <c r="H87" i="11" s="1"/>
  <c r="B195" i="11"/>
  <c r="A194" i="11"/>
  <c r="A195" i="11" l="1"/>
  <c r="B196" i="11"/>
  <c r="E88" i="11"/>
  <c r="I87" i="11"/>
  <c r="J87" i="11"/>
  <c r="D154" i="3"/>
  <c r="E154" i="3" s="1"/>
  <c r="A155" i="3"/>
  <c r="H154" i="3"/>
  <c r="I154" i="3" s="1"/>
  <c r="H155" i="3" l="1"/>
  <c r="I155" i="3" s="1"/>
  <c r="A156" i="3"/>
  <c r="D155" i="3"/>
  <c r="E155" i="3" s="1"/>
  <c r="K87" i="11"/>
  <c r="F88" i="11"/>
  <c r="G88" i="11" s="1"/>
  <c r="A196" i="11"/>
  <c r="B197" i="11"/>
  <c r="P88" i="11" l="1"/>
  <c r="B198" i="11"/>
  <c r="A197" i="11"/>
  <c r="D156" i="3"/>
  <c r="E156" i="3" s="1"/>
  <c r="A157" i="3"/>
  <c r="H156" i="3"/>
  <c r="I156" i="3" s="1"/>
  <c r="H157" i="3" l="1"/>
  <c r="I157" i="3" s="1"/>
  <c r="A158" i="3"/>
  <c r="D157" i="3"/>
  <c r="E157" i="3" s="1"/>
  <c r="A198" i="11"/>
  <c r="B199" i="11"/>
  <c r="S88" i="11"/>
  <c r="Q88" i="11"/>
  <c r="O88" i="11"/>
  <c r="T88" i="11"/>
  <c r="R88" i="11"/>
  <c r="J88" i="11" l="1"/>
  <c r="H88" i="11"/>
  <c r="B200" i="11"/>
  <c r="A199" i="11"/>
  <c r="A159" i="3"/>
  <c r="D158" i="3"/>
  <c r="E158" i="3" s="1"/>
  <c r="H158" i="3"/>
  <c r="I158" i="3" s="1"/>
  <c r="A200" i="11" l="1"/>
  <c r="B201" i="11"/>
  <c r="H159" i="3"/>
  <c r="I159" i="3" s="1"/>
  <c r="D159" i="3"/>
  <c r="E159" i="3" s="1"/>
  <c r="A160" i="3"/>
  <c r="E89" i="11"/>
  <c r="I88" i="11"/>
  <c r="F89" i="11" l="1"/>
  <c r="K88" i="11"/>
  <c r="A201" i="11"/>
  <c r="B202" i="11"/>
  <c r="G89" i="11"/>
  <c r="A161" i="3"/>
  <c r="H160" i="3"/>
  <c r="I160" i="3" s="1"/>
  <c r="D160" i="3"/>
  <c r="E160" i="3" s="1"/>
  <c r="P89" i="11" l="1"/>
  <c r="H161" i="3"/>
  <c r="I161" i="3" s="1"/>
  <c r="A162" i="3"/>
  <c r="D161" i="3"/>
  <c r="E161" i="3" s="1"/>
  <c r="A202" i="11"/>
  <c r="B203" i="11"/>
  <c r="A203" i="11" l="1"/>
  <c r="B204" i="11"/>
  <c r="H162" i="3"/>
  <c r="I162" i="3" s="1"/>
  <c r="A163" i="3"/>
  <c r="D162" i="3"/>
  <c r="E162" i="3" s="1"/>
  <c r="T89" i="11"/>
  <c r="R89" i="11"/>
  <c r="Q89" i="11"/>
  <c r="S89" i="11"/>
  <c r="O89" i="11"/>
  <c r="A164" i="3" l="1"/>
  <c r="H163" i="3"/>
  <c r="I163" i="3" s="1"/>
  <c r="D163" i="3"/>
  <c r="E163" i="3" s="1"/>
  <c r="H89" i="11"/>
  <c r="J89" i="11"/>
  <c r="B205" i="11"/>
  <c r="A204" i="11"/>
  <c r="E90" i="11" l="1"/>
  <c r="I89" i="11"/>
  <c r="B206" i="11"/>
  <c r="A205" i="11"/>
  <c r="A165" i="3"/>
  <c r="D164" i="3"/>
  <c r="E164" i="3" s="1"/>
  <c r="H164" i="3"/>
  <c r="I164" i="3" s="1"/>
  <c r="B207" i="11" l="1"/>
  <c r="A206" i="11"/>
  <c r="A166" i="3"/>
  <c r="H165" i="3"/>
  <c r="I165" i="3" s="1"/>
  <c r="D165" i="3"/>
  <c r="E165" i="3" s="1"/>
  <c r="F90" i="11"/>
  <c r="K89" i="11"/>
  <c r="G90" i="11"/>
  <c r="P90" i="11" l="1"/>
  <c r="A167" i="3"/>
  <c r="H166" i="3"/>
  <c r="I166" i="3" s="1"/>
  <c r="D166" i="3"/>
  <c r="E166" i="3" s="1"/>
  <c r="A207" i="11"/>
  <c r="B208" i="11"/>
  <c r="B209" i="11" l="1"/>
  <c r="A208" i="11"/>
  <c r="A168" i="3"/>
  <c r="H167" i="3"/>
  <c r="I167" i="3" s="1"/>
  <c r="D167" i="3"/>
  <c r="E167" i="3" s="1"/>
  <c r="T90" i="11"/>
  <c r="S90" i="11"/>
  <c r="R90" i="11"/>
  <c r="Q90" i="11"/>
  <c r="O90" i="11"/>
  <c r="H90" i="11" s="1"/>
  <c r="E91" i="11" l="1"/>
  <c r="I90" i="11"/>
  <c r="J90" i="11"/>
  <c r="A169" i="3"/>
  <c r="H168" i="3"/>
  <c r="I168" i="3" s="1"/>
  <c r="D168" i="3"/>
  <c r="E168" i="3" s="1"/>
  <c r="A209" i="11"/>
  <c r="B210" i="11"/>
  <c r="H169" i="3" l="1"/>
  <c r="I169" i="3" s="1"/>
  <c r="D169" i="3"/>
  <c r="E169" i="3" s="1"/>
  <c r="A170" i="3"/>
  <c r="B211" i="11"/>
  <c r="A210" i="11"/>
  <c r="F91" i="11"/>
  <c r="K90" i="11"/>
  <c r="G91" i="11"/>
  <c r="P91" i="11" l="1"/>
  <c r="A211" i="11"/>
  <c r="B212" i="11"/>
  <c r="A171" i="3"/>
  <c r="H170" i="3"/>
  <c r="I170" i="3" s="1"/>
  <c r="D170" i="3"/>
  <c r="E170" i="3" s="1"/>
  <c r="A212" i="11" l="1"/>
  <c r="B213" i="11"/>
  <c r="H171" i="3"/>
  <c r="I171" i="3" s="1"/>
  <c r="A172" i="3"/>
  <c r="D171" i="3"/>
  <c r="E171" i="3" s="1"/>
  <c r="R91" i="11"/>
  <c r="T91" i="11"/>
  <c r="J91" i="11" s="1"/>
  <c r="S91" i="11"/>
  <c r="Q91" i="11"/>
  <c r="O91" i="11"/>
  <c r="H91" i="11" s="1"/>
  <c r="A213" i="11" l="1"/>
  <c r="B214" i="11"/>
  <c r="E92" i="11"/>
  <c r="I91" i="11"/>
  <c r="D172" i="3"/>
  <c r="E172" i="3" s="1"/>
  <c r="A173" i="3"/>
  <c r="H172" i="3"/>
  <c r="I172" i="3" s="1"/>
  <c r="A174" i="3" l="1"/>
  <c r="D173" i="3"/>
  <c r="E173" i="3" s="1"/>
  <c r="H173" i="3"/>
  <c r="I173" i="3" s="1"/>
  <c r="F92" i="11"/>
  <c r="K91" i="11"/>
  <c r="G92" i="11"/>
  <c r="A214" i="11"/>
  <c r="B215" i="11"/>
  <c r="B216" i="11" l="1"/>
  <c r="A215" i="11"/>
  <c r="P92" i="11"/>
  <c r="A175" i="3"/>
  <c r="D174" i="3"/>
  <c r="E174" i="3" s="1"/>
  <c r="H174" i="3"/>
  <c r="I174" i="3" s="1"/>
  <c r="D175" i="3" l="1"/>
  <c r="E175" i="3" s="1"/>
  <c r="A176" i="3"/>
  <c r="H175" i="3"/>
  <c r="I175" i="3" s="1"/>
  <c r="Q92" i="11"/>
  <c r="O92" i="11"/>
  <c r="T92" i="11"/>
  <c r="S92" i="11"/>
  <c r="R92" i="11"/>
  <c r="A216" i="11"/>
  <c r="B217" i="11"/>
  <c r="A217" i="11" l="1"/>
  <c r="B218" i="11"/>
  <c r="J92" i="11"/>
  <c r="H92" i="11"/>
  <c r="H176" i="3"/>
  <c r="I176" i="3" s="1"/>
  <c r="D176" i="3"/>
  <c r="E176" i="3" s="1"/>
  <c r="A177" i="3"/>
  <c r="E93" i="11" l="1"/>
  <c r="I92" i="11"/>
  <c r="D177" i="3"/>
  <c r="E177" i="3" s="1"/>
  <c r="H177" i="3"/>
  <c r="I177" i="3" s="1"/>
  <c r="A178" i="3"/>
  <c r="A218" i="11"/>
  <c r="B219" i="11"/>
  <c r="B220" i="11" l="1"/>
  <c r="A219" i="11"/>
  <c r="A179" i="3"/>
  <c r="H178" i="3"/>
  <c r="I178" i="3" s="1"/>
  <c r="D178" i="3"/>
  <c r="E178" i="3" s="1"/>
  <c r="K92" i="11"/>
  <c r="F93" i="11"/>
  <c r="G93" i="11"/>
  <c r="P93" i="11" l="1"/>
  <c r="A180" i="3"/>
  <c r="H179" i="3"/>
  <c r="I179" i="3" s="1"/>
  <c r="D179" i="3"/>
  <c r="E179" i="3" s="1"/>
  <c r="A220" i="11"/>
  <c r="B221" i="11"/>
  <c r="A221" i="11" l="1"/>
  <c r="B222" i="11"/>
  <c r="H180" i="3"/>
  <c r="I180" i="3" s="1"/>
  <c r="D180" i="3"/>
  <c r="E180" i="3" s="1"/>
  <c r="A181" i="3"/>
  <c r="T93" i="11"/>
  <c r="S93" i="11"/>
  <c r="R93" i="11"/>
  <c r="O93" i="11"/>
  <c r="Q93" i="11"/>
  <c r="H93" i="11" l="1"/>
  <c r="J93" i="11"/>
  <c r="H181" i="3"/>
  <c r="I181" i="3" s="1"/>
  <c r="D181" i="3"/>
  <c r="E181" i="3" s="1"/>
  <c r="A182" i="3"/>
  <c r="A222" i="11"/>
  <c r="B223" i="11"/>
  <c r="A223" i="11" l="1"/>
  <c r="B224" i="11"/>
  <c r="A183" i="3"/>
  <c r="H182" i="3"/>
  <c r="I182" i="3" s="1"/>
  <c r="D182" i="3"/>
  <c r="E182" i="3" s="1"/>
  <c r="E94" i="11"/>
  <c r="I93" i="11"/>
  <c r="K93" i="11" l="1"/>
  <c r="F94" i="11"/>
  <c r="G94" i="11" s="1"/>
  <c r="H183" i="3"/>
  <c r="I183" i="3" s="1"/>
  <c r="A184" i="3"/>
  <c r="D183" i="3"/>
  <c r="E183" i="3" s="1"/>
  <c r="A224" i="11"/>
  <c r="B225" i="11"/>
  <c r="P94" i="11" l="1"/>
  <c r="A225" i="11"/>
  <c r="B226" i="11"/>
  <c r="H184" i="3"/>
  <c r="I184" i="3" s="1"/>
  <c r="D184" i="3"/>
  <c r="E184" i="3" s="1"/>
  <c r="A185" i="3"/>
  <c r="A186" i="3" l="1"/>
  <c r="H185" i="3"/>
  <c r="I185" i="3" s="1"/>
  <c r="D185" i="3"/>
  <c r="E185" i="3" s="1"/>
  <c r="A226" i="11"/>
  <c r="B227" i="11"/>
  <c r="T94" i="11"/>
  <c r="S94" i="11"/>
  <c r="R94" i="11"/>
  <c r="Q94" i="11"/>
  <c r="O94" i="11"/>
  <c r="H94" i="11" s="1"/>
  <c r="E95" i="11" l="1"/>
  <c r="I94" i="11"/>
  <c r="J94" i="11"/>
  <c r="B228" i="11"/>
  <c r="A227" i="11"/>
  <c r="D186" i="3"/>
  <c r="E186" i="3" s="1"/>
  <c r="A187" i="3"/>
  <c r="H186" i="3"/>
  <c r="I186" i="3" s="1"/>
  <c r="A188" i="3" l="1"/>
  <c r="D187" i="3"/>
  <c r="E187" i="3" s="1"/>
  <c r="H187" i="3"/>
  <c r="I187" i="3" s="1"/>
  <c r="B229" i="11"/>
  <c r="A228" i="11"/>
  <c r="F95" i="11"/>
  <c r="K94" i="11"/>
  <c r="G95" i="11"/>
  <c r="P95" i="11" l="1"/>
  <c r="A229" i="11"/>
  <c r="B230" i="11"/>
  <c r="D188" i="3"/>
  <c r="E188" i="3" s="1"/>
  <c r="H188" i="3"/>
  <c r="I188" i="3" s="1"/>
  <c r="A189" i="3"/>
  <c r="A190" i="3" l="1"/>
  <c r="H189" i="3"/>
  <c r="I189" i="3" s="1"/>
  <c r="D189" i="3"/>
  <c r="E189" i="3" s="1"/>
  <c r="A230" i="11"/>
  <c r="B231" i="11"/>
  <c r="T95" i="11"/>
  <c r="S95" i="11"/>
  <c r="R95" i="11"/>
  <c r="Q95" i="11"/>
  <c r="O95" i="11"/>
  <c r="H95" i="11" s="1"/>
  <c r="E96" i="11" l="1"/>
  <c r="I95" i="11"/>
  <c r="A231" i="11"/>
  <c r="B232" i="11"/>
  <c r="J95" i="11"/>
  <c r="A191" i="3"/>
  <c r="H190" i="3"/>
  <c r="I190" i="3" s="1"/>
  <c r="D190" i="3"/>
  <c r="E190" i="3" s="1"/>
  <c r="B233" i="11" l="1"/>
  <c r="A232" i="11"/>
  <c r="A192" i="3"/>
  <c r="H191" i="3"/>
  <c r="I191" i="3" s="1"/>
  <c r="D191" i="3"/>
  <c r="E191" i="3" s="1"/>
  <c r="F96" i="11"/>
  <c r="K95" i="11"/>
  <c r="G96" i="11"/>
  <c r="P96" i="11" l="1"/>
  <c r="H192" i="3"/>
  <c r="I192" i="3" s="1"/>
  <c r="D192" i="3"/>
  <c r="E192" i="3" s="1"/>
  <c r="A193" i="3"/>
  <c r="A233" i="11"/>
  <c r="B234" i="11"/>
  <c r="A234" i="11" l="1"/>
  <c r="B235" i="11"/>
  <c r="H193" i="3"/>
  <c r="I193" i="3" s="1"/>
  <c r="A194" i="3"/>
  <c r="D193" i="3"/>
  <c r="E193" i="3" s="1"/>
  <c r="O96" i="11"/>
  <c r="T96" i="11"/>
  <c r="J96" i="11" s="1"/>
  <c r="S96" i="11"/>
  <c r="R96" i="11"/>
  <c r="Q96" i="11"/>
  <c r="D194" i="3" l="1"/>
  <c r="E194" i="3" s="1"/>
  <c r="A195" i="3"/>
  <c r="H194" i="3"/>
  <c r="I194" i="3" s="1"/>
  <c r="H96" i="11"/>
  <c r="A235" i="11"/>
  <c r="B236" i="11"/>
  <c r="D195" i="3" l="1"/>
  <c r="E195" i="3" s="1"/>
  <c r="A196" i="3"/>
  <c r="H195" i="3"/>
  <c r="I195" i="3" s="1"/>
  <c r="A236" i="11"/>
  <c r="B237" i="11"/>
  <c r="E97" i="11"/>
  <c r="I96" i="11"/>
  <c r="A197" i="3" l="1"/>
  <c r="D196" i="3"/>
  <c r="E196" i="3" s="1"/>
  <c r="H196" i="3"/>
  <c r="I196" i="3" s="1"/>
  <c r="F97" i="11"/>
  <c r="G97" i="11" s="1"/>
  <c r="K96" i="11"/>
  <c r="B238" i="11"/>
  <c r="A237" i="11"/>
  <c r="P97" i="11" l="1"/>
  <c r="A238" i="11"/>
  <c r="B239" i="11"/>
  <c r="D197" i="3"/>
  <c r="E197" i="3" s="1"/>
  <c r="H197" i="3"/>
  <c r="I197" i="3" s="1"/>
  <c r="A198" i="3"/>
  <c r="A199" i="3" l="1"/>
  <c r="D198" i="3"/>
  <c r="E198" i="3" s="1"/>
  <c r="H198" i="3"/>
  <c r="I198" i="3" s="1"/>
  <c r="A239" i="11"/>
  <c r="B240" i="11"/>
  <c r="T97" i="11"/>
  <c r="R97" i="11"/>
  <c r="Q97" i="11"/>
  <c r="S97" i="11"/>
  <c r="O97" i="11"/>
  <c r="H97" i="11" s="1"/>
  <c r="E98" i="11" l="1"/>
  <c r="I97" i="11"/>
  <c r="J97" i="11"/>
  <c r="A240" i="11"/>
  <c r="B241" i="11"/>
  <c r="A200" i="3"/>
  <c r="H199" i="3"/>
  <c r="I199" i="3" s="1"/>
  <c r="D199" i="3"/>
  <c r="E199" i="3" s="1"/>
  <c r="A201" i="3" l="1"/>
  <c r="H200" i="3"/>
  <c r="I200" i="3" s="1"/>
  <c r="D200" i="3"/>
  <c r="E200" i="3" s="1"/>
  <c r="B242" i="11"/>
  <c r="A241" i="11"/>
  <c r="F98" i="11"/>
  <c r="K97" i="11"/>
  <c r="G98" i="11"/>
  <c r="A242" i="11" l="1"/>
  <c r="B243" i="11"/>
  <c r="P98" i="11"/>
  <c r="H201" i="3"/>
  <c r="I201" i="3" s="1"/>
  <c r="D201" i="3"/>
  <c r="E201" i="3" s="1"/>
  <c r="A202" i="3"/>
  <c r="H202" i="3" l="1"/>
  <c r="I202" i="3" s="1"/>
  <c r="D202" i="3"/>
  <c r="E202" i="3" s="1"/>
  <c r="A203" i="3"/>
  <c r="S98" i="11"/>
  <c r="R98" i="11"/>
  <c r="Q98" i="11"/>
  <c r="T98" i="11"/>
  <c r="J98" i="11" s="1"/>
  <c r="O98" i="11"/>
  <c r="H98" i="11" s="1"/>
  <c r="A243" i="11"/>
  <c r="B244" i="11"/>
  <c r="A244" i="11" l="1"/>
  <c r="B245" i="11"/>
  <c r="E99" i="11"/>
  <c r="I98" i="11"/>
  <c r="H203" i="3"/>
  <c r="I203" i="3" s="1"/>
  <c r="D203" i="3"/>
  <c r="E203" i="3" s="1"/>
  <c r="A204" i="3"/>
  <c r="H204" i="3" l="1"/>
  <c r="I204" i="3" s="1"/>
  <c r="A205" i="3"/>
  <c r="D204" i="3"/>
  <c r="E204" i="3" s="1"/>
  <c r="F99" i="11"/>
  <c r="K98" i="11"/>
  <c r="G99" i="11"/>
  <c r="A245" i="11"/>
  <c r="B246" i="11"/>
  <c r="A246" i="11" l="1"/>
  <c r="B247" i="11"/>
  <c r="P99" i="11"/>
  <c r="H205" i="3"/>
  <c r="I205" i="3" s="1"/>
  <c r="D205" i="3"/>
  <c r="E205" i="3" s="1"/>
  <c r="A206" i="3"/>
  <c r="H206" i="3" l="1"/>
  <c r="I206" i="3" s="1"/>
  <c r="D206" i="3"/>
  <c r="E206" i="3" s="1"/>
  <c r="A207" i="3"/>
  <c r="T99" i="11"/>
  <c r="S99" i="11"/>
  <c r="R99" i="11"/>
  <c r="Q99" i="11"/>
  <c r="O99" i="11"/>
  <c r="H99" i="11" s="1"/>
  <c r="A247" i="11"/>
  <c r="B248" i="11"/>
  <c r="A248" i="11" l="1"/>
  <c r="B249" i="11"/>
  <c r="E100" i="11"/>
  <c r="I99" i="11"/>
  <c r="J99" i="11"/>
  <c r="A208" i="3"/>
  <c r="D207" i="3"/>
  <c r="E207" i="3" s="1"/>
  <c r="H207" i="3"/>
  <c r="I207" i="3" s="1"/>
  <c r="A209" i="3" l="1"/>
  <c r="D208" i="3"/>
  <c r="E208" i="3" s="1"/>
  <c r="H208" i="3"/>
  <c r="I208" i="3" s="1"/>
  <c r="K99" i="11"/>
  <c r="F100" i="11"/>
  <c r="G100" i="11" s="1"/>
  <c r="A249" i="11"/>
  <c r="B250" i="11"/>
  <c r="P100" i="11" l="1"/>
  <c r="B251" i="11"/>
  <c r="A250" i="11"/>
  <c r="A210" i="3"/>
  <c r="H209" i="3"/>
  <c r="I209" i="3" s="1"/>
  <c r="D209" i="3"/>
  <c r="E209" i="3" s="1"/>
  <c r="D210" i="3" l="1"/>
  <c r="E210" i="3" s="1"/>
  <c r="A211" i="3"/>
  <c r="H210" i="3"/>
  <c r="I210" i="3" s="1"/>
  <c r="A251" i="11"/>
  <c r="B252" i="11"/>
  <c r="S100" i="11"/>
  <c r="R100" i="11"/>
  <c r="Q100" i="11"/>
  <c r="O100" i="11"/>
  <c r="H100" i="11" s="1"/>
  <c r="T100" i="11"/>
  <c r="J100" i="11" s="1"/>
  <c r="A252" i="11" l="1"/>
  <c r="B253" i="11"/>
  <c r="E101" i="11"/>
  <c r="I100" i="11"/>
  <c r="A212" i="3"/>
  <c r="H211" i="3"/>
  <c r="I211" i="3" s="1"/>
  <c r="D211" i="3"/>
  <c r="E211" i="3" s="1"/>
  <c r="K100" i="11" l="1"/>
  <c r="F101" i="11"/>
  <c r="A213" i="3"/>
  <c r="H212" i="3"/>
  <c r="I212" i="3" s="1"/>
  <c r="D212" i="3"/>
  <c r="E212" i="3" s="1"/>
  <c r="G101" i="11"/>
  <c r="A253" i="11"/>
  <c r="B254" i="11"/>
  <c r="A254" i="11" l="1"/>
  <c r="B255" i="11"/>
  <c r="P101" i="11"/>
  <c r="A214" i="3"/>
  <c r="D213" i="3"/>
  <c r="E213" i="3" s="1"/>
  <c r="H213" i="3"/>
  <c r="I213" i="3" s="1"/>
  <c r="D214" i="3" l="1"/>
  <c r="E214" i="3" s="1"/>
  <c r="A215" i="3"/>
  <c r="H214" i="3"/>
  <c r="I214" i="3" s="1"/>
  <c r="S101" i="11"/>
  <c r="R101" i="11"/>
  <c r="O101" i="11"/>
  <c r="T101" i="11"/>
  <c r="J101" i="11" s="1"/>
  <c r="Q101" i="11"/>
  <c r="A255" i="11"/>
  <c r="B256" i="11"/>
  <c r="B257" i="11" l="1"/>
  <c r="A256" i="11"/>
  <c r="H101" i="11"/>
  <c r="D215" i="3"/>
  <c r="E215" i="3" s="1"/>
  <c r="H215" i="3"/>
  <c r="I215" i="3" s="1"/>
  <c r="A216" i="3"/>
  <c r="D216" i="3" l="1"/>
  <c r="E216" i="3" s="1"/>
  <c r="A217" i="3"/>
  <c r="H216" i="3"/>
  <c r="I216" i="3" s="1"/>
  <c r="E102" i="11"/>
  <c r="I101" i="11"/>
  <c r="A257" i="11"/>
  <c r="B258" i="11"/>
  <c r="A258" i="11" l="1"/>
  <c r="B259" i="11"/>
  <c r="K101" i="11"/>
  <c r="F102" i="11"/>
  <c r="G102" i="11" s="1"/>
  <c r="A218" i="3"/>
  <c r="H217" i="3"/>
  <c r="I217" i="3" s="1"/>
  <c r="D217" i="3"/>
  <c r="E217" i="3" s="1"/>
  <c r="P102" i="11" l="1"/>
  <c r="A219" i="3"/>
  <c r="D218" i="3"/>
  <c r="E218" i="3" s="1"/>
  <c r="H218" i="3"/>
  <c r="I218" i="3" s="1"/>
  <c r="A259" i="11"/>
  <c r="B260" i="11"/>
  <c r="B261" i="11" l="1"/>
  <c r="A260" i="11"/>
  <c r="D219" i="3"/>
  <c r="E219" i="3" s="1"/>
  <c r="A220" i="3"/>
  <c r="H219" i="3"/>
  <c r="I219" i="3" s="1"/>
  <c r="T102" i="11"/>
  <c r="S102" i="11"/>
  <c r="Q102" i="11"/>
  <c r="O102" i="11"/>
  <c r="H102" i="11" s="1"/>
  <c r="R102" i="11"/>
  <c r="E103" i="11" l="1"/>
  <c r="I102" i="11"/>
  <c r="H220" i="3"/>
  <c r="I220" i="3" s="1"/>
  <c r="A221" i="3"/>
  <c r="D220" i="3"/>
  <c r="E220" i="3" s="1"/>
  <c r="J102" i="11"/>
  <c r="A261" i="11"/>
  <c r="B262" i="11"/>
  <c r="A222" i="3" l="1"/>
  <c r="H221" i="3"/>
  <c r="I221" i="3" s="1"/>
  <c r="D221" i="3"/>
  <c r="E221" i="3" s="1"/>
  <c r="A262" i="11"/>
  <c r="B263" i="11"/>
  <c r="K102" i="11"/>
  <c r="F103" i="11"/>
  <c r="G103" i="11" s="1"/>
  <c r="P103" i="11" l="1"/>
  <c r="B264" i="11"/>
  <c r="A263" i="11"/>
  <c r="H222" i="3"/>
  <c r="I222" i="3" s="1"/>
  <c r="D222" i="3"/>
  <c r="E222" i="3" s="1"/>
  <c r="A223" i="3"/>
  <c r="D223" i="3" l="1"/>
  <c r="E223" i="3" s="1"/>
  <c r="A224" i="3"/>
  <c r="H223" i="3"/>
  <c r="I223" i="3" s="1"/>
  <c r="A264" i="11"/>
  <c r="B265" i="11"/>
  <c r="T103" i="11"/>
  <c r="S103" i="11"/>
  <c r="R103" i="11"/>
  <c r="Q103" i="11"/>
  <c r="O103" i="11"/>
  <c r="H103" i="11" s="1"/>
  <c r="J103" i="11" l="1"/>
  <c r="E104" i="11"/>
  <c r="I103" i="11"/>
  <c r="B266" i="11"/>
  <c r="A265" i="11"/>
  <c r="H224" i="3"/>
  <c r="I224" i="3" s="1"/>
  <c r="A225" i="3"/>
  <c r="D224" i="3"/>
  <c r="E224" i="3" s="1"/>
  <c r="H225" i="3" l="1"/>
  <c r="I225" i="3" s="1"/>
  <c r="D225" i="3"/>
  <c r="E225" i="3" s="1"/>
  <c r="A226" i="3"/>
  <c r="G104" i="11"/>
  <c r="A266" i="11"/>
  <c r="B267" i="11"/>
  <c r="F104" i="11"/>
  <c r="K103" i="11"/>
  <c r="P104" i="11" l="1"/>
  <c r="B268" i="11"/>
  <c r="A267" i="11"/>
  <c r="A227" i="3"/>
  <c r="H226" i="3"/>
  <c r="I226" i="3" s="1"/>
  <c r="D226" i="3"/>
  <c r="E226" i="3" s="1"/>
  <c r="H227" i="3" l="1"/>
  <c r="I227" i="3" s="1"/>
  <c r="A228" i="3"/>
  <c r="D227" i="3"/>
  <c r="E227" i="3" s="1"/>
  <c r="B269" i="11"/>
  <c r="A268" i="11"/>
  <c r="Q104" i="11"/>
  <c r="O104" i="11"/>
  <c r="T104" i="11"/>
  <c r="S104" i="11"/>
  <c r="R104" i="11"/>
  <c r="J104" i="11" l="1"/>
  <c r="B270" i="11"/>
  <c r="A269" i="11"/>
  <c r="H104" i="11"/>
  <c r="H228" i="3"/>
  <c r="I228" i="3" s="1"/>
  <c r="D228" i="3"/>
  <c r="E228" i="3" s="1"/>
  <c r="A229" i="3"/>
  <c r="E105" i="11" l="1"/>
  <c r="I104" i="11"/>
  <c r="D229" i="3"/>
  <c r="E229" i="3" s="1"/>
  <c r="A230" i="3"/>
  <c r="H229" i="3"/>
  <c r="I229" i="3" s="1"/>
  <c r="A270" i="11"/>
  <c r="B271" i="11"/>
  <c r="F105" i="11" l="1"/>
  <c r="K104" i="11"/>
  <c r="A271" i="11"/>
  <c r="B272" i="11"/>
  <c r="A231" i="3"/>
  <c r="H230" i="3"/>
  <c r="I230" i="3" s="1"/>
  <c r="D230" i="3"/>
  <c r="E230" i="3" s="1"/>
  <c r="G105" i="11"/>
  <c r="P105" i="11" l="1"/>
  <c r="A232" i="3"/>
  <c r="D231" i="3"/>
  <c r="E231" i="3" s="1"/>
  <c r="H231" i="3"/>
  <c r="I231" i="3" s="1"/>
  <c r="B273" i="11"/>
  <c r="A272" i="11"/>
  <c r="B274" i="11" l="1"/>
  <c r="A273" i="11"/>
  <c r="A233" i="3"/>
  <c r="H232" i="3"/>
  <c r="I232" i="3" s="1"/>
  <c r="D232" i="3"/>
  <c r="E232" i="3" s="1"/>
  <c r="T105" i="11"/>
  <c r="Q105" i="11"/>
  <c r="R105" i="11"/>
  <c r="O105" i="11"/>
  <c r="H105" i="11" s="1"/>
  <c r="S105" i="11"/>
  <c r="E106" i="11" l="1"/>
  <c r="I105" i="11"/>
  <c r="J105" i="11"/>
  <c r="A234" i="3"/>
  <c r="H233" i="3"/>
  <c r="I233" i="3" s="1"/>
  <c r="D233" i="3"/>
  <c r="E233" i="3" s="1"/>
  <c r="A274" i="11"/>
  <c r="B275" i="11"/>
  <c r="A275" i="11" l="1"/>
  <c r="B276" i="11"/>
  <c r="H234" i="3"/>
  <c r="I234" i="3" s="1"/>
  <c r="D234" i="3"/>
  <c r="E234" i="3" s="1"/>
  <c r="K105" i="11"/>
  <c r="F106" i="11"/>
  <c r="G106" i="11" s="1"/>
  <c r="P106" i="11" l="1"/>
  <c r="E236" i="3"/>
  <c r="E11" i="3"/>
  <c r="I11" i="3"/>
  <c r="H11" i="3" s="1"/>
  <c r="I236" i="3"/>
  <c r="B277" i="11"/>
  <c r="A276" i="11"/>
  <c r="A277" i="11" l="1"/>
  <c r="B278" i="11"/>
  <c r="I24" i="6"/>
  <c r="H236" i="3"/>
  <c r="I235" i="3"/>
  <c r="H235" i="3" s="1"/>
  <c r="I10" i="3"/>
  <c r="H10" i="3" s="1"/>
  <c r="E235" i="3"/>
  <c r="H24" i="6"/>
  <c r="D236" i="3"/>
  <c r="E10" i="3"/>
  <c r="D11" i="3"/>
  <c r="S106" i="11"/>
  <c r="R106" i="11"/>
  <c r="Q106" i="11"/>
  <c r="O106" i="11"/>
  <c r="T106" i="11"/>
  <c r="J106" i="11" s="1"/>
  <c r="H106" i="11" l="1"/>
  <c r="D235" i="3"/>
  <c r="D10" i="3"/>
  <c r="A278" i="11"/>
  <c r="B279" i="11"/>
  <c r="B280" i="11" l="1"/>
  <c r="A279" i="11"/>
  <c r="E107" i="11"/>
  <c r="I106" i="11"/>
  <c r="F107" i="11" l="1"/>
  <c r="K106" i="11"/>
  <c r="G107" i="11"/>
  <c r="A280" i="11"/>
  <c r="B281" i="11"/>
  <c r="A281" i="11" l="1"/>
  <c r="B282" i="11"/>
  <c r="P107" i="11"/>
  <c r="T107" i="11" l="1"/>
  <c r="S107" i="11"/>
  <c r="R107" i="11"/>
  <c r="Q107" i="11"/>
  <c r="O107" i="11"/>
  <c r="H107" i="11" s="1"/>
  <c r="B283" i="11"/>
  <c r="A282" i="11"/>
  <c r="A283" i="11" l="1"/>
  <c r="B284" i="11"/>
  <c r="E108" i="11"/>
  <c r="I107" i="11"/>
  <c r="J107" i="11"/>
  <c r="F108" i="11" l="1"/>
  <c r="K107" i="11"/>
  <c r="G108" i="11"/>
  <c r="B285" i="11"/>
  <c r="A284" i="11"/>
  <c r="B286" i="11" l="1"/>
  <c r="A285" i="11"/>
  <c r="P108" i="11"/>
  <c r="Q108" i="11" l="1"/>
  <c r="O108" i="11"/>
  <c r="S108" i="11"/>
  <c r="T108" i="11"/>
  <c r="R108" i="11"/>
  <c r="A286" i="11"/>
  <c r="B287" i="11"/>
  <c r="A287" i="11" l="1"/>
  <c r="B288" i="11"/>
  <c r="J108" i="11"/>
  <c r="H108" i="11"/>
  <c r="E109" i="11" l="1"/>
  <c r="I108" i="11"/>
  <c r="B289" i="11"/>
  <c r="A288" i="11"/>
  <c r="A289" i="11" l="1"/>
  <c r="B290" i="11"/>
  <c r="K108" i="11"/>
  <c r="F109" i="11"/>
  <c r="G109" i="11" s="1"/>
  <c r="P109" i="11" l="1"/>
  <c r="A290" i="11"/>
  <c r="B291" i="11"/>
  <c r="B292" i="11" l="1"/>
  <c r="A291" i="11"/>
  <c r="T109" i="11"/>
  <c r="Q109" i="11"/>
  <c r="S109" i="11"/>
  <c r="R109" i="11"/>
  <c r="O109" i="11"/>
  <c r="H109" i="11" s="1"/>
  <c r="E110" i="11" l="1"/>
  <c r="I109" i="11"/>
  <c r="J109" i="11"/>
  <c r="A292" i="11"/>
  <c r="B293" i="11"/>
  <c r="A293" i="11" l="1"/>
  <c r="B294" i="11"/>
  <c r="K109" i="11"/>
  <c r="F110" i="11"/>
  <c r="G110" i="11"/>
  <c r="P110" i="11" l="1"/>
  <c r="B295" i="11"/>
  <c r="A294" i="11"/>
  <c r="B296" i="11" l="1"/>
  <c r="A295" i="11"/>
  <c r="T110" i="11"/>
  <c r="S110" i="11"/>
  <c r="R110" i="11"/>
  <c r="Q110" i="11"/>
  <c r="O110" i="11"/>
  <c r="H110" i="11" s="1"/>
  <c r="E111" i="11" l="1"/>
  <c r="I110" i="11"/>
  <c r="J110" i="11"/>
  <c r="A296" i="11"/>
  <c r="B297" i="11"/>
  <c r="B298" i="11" l="1"/>
  <c r="A297" i="11"/>
  <c r="F111" i="11"/>
  <c r="K110" i="11"/>
  <c r="G111" i="11"/>
  <c r="P111" i="11" l="1"/>
  <c r="A298" i="11"/>
  <c r="B299" i="11"/>
  <c r="B300" i="11" l="1"/>
  <c r="A299" i="11"/>
  <c r="T111" i="11"/>
  <c r="S111" i="11"/>
  <c r="O111" i="11"/>
  <c r="R111" i="11"/>
  <c r="Q111" i="11"/>
  <c r="H111" i="11" l="1"/>
  <c r="J111" i="11"/>
  <c r="B301" i="11"/>
  <c r="A300" i="11"/>
  <c r="A301" i="11" l="1"/>
  <c r="B302" i="11"/>
  <c r="E112" i="11"/>
  <c r="I111" i="11"/>
  <c r="F112" i="11" l="1"/>
  <c r="K111" i="11"/>
  <c r="G112" i="11"/>
  <c r="A302" i="11"/>
  <c r="B303" i="11"/>
  <c r="P112" i="11" l="1"/>
  <c r="B304" i="11"/>
  <c r="A303" i="11"/>
  <c r="A304" i="11" l="1"/>
  <c r="B305" i="11"/>
  <c r="T112" i="11"/>
  <c r="S112" i="11"/>
  <c r="R112" i="11"/>
  <c r="Q112" i="11"/>
  <c r="O112" i="11"/>
  <c r="H112" i="11" s="1"/>
  <c r="E113" i="11" l="1"/>
  <c r="I112" i="11"/>
  <c r="J112" i="11"/>
  <c r="A305" i="11"/>
  <c r="B306" i="11"/>
  <c r="B307" i="11" l="1"/>
  <c r="A306" i="11"/>
  <c r="K112" i="11"/>
  <c r="F113" i="11"/>
  <c r="G113" i="11"/>
  <c r="P113" i="11" l="1"/>
  <c r="A307" i="11"/>
  <c r="B308" i="11"/>
  <c r="A308" i="11" l="1"/>
  <c r="B309" i="11"/>
  <c r="S113" i="11"/>
  <c r="T113" i="11"/>
  <c r="J113" i="11" s="1"/>
  <c r="R113" i="11"/>
  <c r="Q113" i="11"/>
  <c r="O113" i="11"/>
  <c r="H113" i="11" s="1"/>
  <c r="E114" i="11" l="1"/>
  <c r="I113" i="11"/>
  <c r="B310" i="11"/>
  <c r="A309" i="11"/>
  <c r="B311" i="11" l="1"/>
  <c r="A310" i="11"/>
  <c r="F114" i="11"/>
  <c r="K113" i="11"/>
  <c r="G114" i="11"/>
  <c r="P114" i="11" l="1"/>
  <c r="A311" i="11"/>
  <c r="B312" i="11"/>
  <c r="B313" i="11" l="1"/>
  <c r="A312" i="11"/>
  <c r="T114" i="11"/>
  <c r="S114" i="11"/>
  <c r="R114" i="11"/>
  <c r="Q114" i="11"/>
  <c r="O114" i="11"/>
  <c r="H114" i="11" s="1"/>
  <c r="E115" i="11" l="1"/>
  <c r="I114" i="11"/>
  <c r="J114" i="11"/>
  <c r="A313" i="11"/>
  <c r="B314" i="11"/>
  <c r="A314" i="11" l="1"/>
  <c r="B315" i="11"/>
  <c r="F115" i="11"/>
  <c r="K114" i="11"/>
  <c r="G115" i="11"/>
  <c r="P115" i="11" l="1"/>
  <c r="B316" i="11"/>
  <c r="A315" i="11"/>
  <c r="A316" i="11" l="1"/>
  <c r="B317" i="11"/>
  <c r="Q115" i="11"/>
  <c r="O115" i="11"/>
  <c r="H115" i="11" s="1"/>
  <c r="T115" i="11"/>
  <c r="S115" i="11"/>
  <c r="R115" i="11"/>
  <c r="E116" i="11" l="1"/>
  <c r="I115" i="11"/>
  <c r="J115" i="11"/>
  <c r="B318" i="11"/>
  <c r="A317" i="11"/>
  <c r="A318" i="11" l="1"/>
  <c r="B319" i="11"/>
  <c r="F116" i="11"/>
  <c r="K115" i="11"/>
  <c r="G116" i="11"/>
  <c r="P116" i="11" l="1"/>
  <c r="A319" i="11"/>
  <c r="B320" i="11"/>
  <c r="B321" i="11" l="1"/>
  <c r="A320" i="11"/>
  <c r="T116" i="11"/>
  <c r="S116" i="11"/>
  <c r="R116" i="11"/>
  <c r="Q116" i="11"/>
  <c r="O116" i="11"/>
  <c r="H116" i="11" s="1"/>
  <c r="E117" i="11" l="1"/>
  <c r="I116" i="11"/>
  <c r="J116" i="11"/>
  <c r="B322" i="11"/>
  <c r="A321" i="11"/>
  <c r="K116" i="11" l="1"/>
  <c r="F117" i="11"/>
  <c r="A322" i="11"/>
  <c r="B323" i="11"/>
  <c r="G117" i="11"/>
  <c r="A323" i="11" l="1"/>
  <c r="B324" i="11"/>
  <c r="P117" i="11"/>
  <c r="S117" i="11" l="1"/>
  <c r="Q117" i="11"/>
  <c r="T117" i="11"/>
  <c r="R117" i="11"/>
  <c r="O117" i="11"/>
  <c r="A324" i="11"/>
  <c r="B325" i="11"/>
  <c r="A325" i="11" l="1"/>
  <c r="B326" i="11"/>
  <c r="H117" i="11"/>
  <c r="J117" i="11"/>
  <c r="E118" i="11" l="1"/>
  <c r="I117" i="11"/>
  <c r="B327" i="11"/>
  <c r="A326" i="11"/>
  <c r="A327" i="11" l="1"/>
  <c r="B328" i="11"/>
  <c r="F118" i="11"/>
  <c r="K117" i="11"/>
  <c r="G118" i="11"/>
  <c r="P118" i="11" l="1"/>
  <c r="B329" i="11"/>
  <c r="A328" i="11"/>
  <c r="A329" i="11" l="1"/>
  <c r="B330" i="11"/>
  <c r="T118" i="11"/>
  <c r="S118" i="11"/>
  <c r="R118" i="11"/>
  <c r="Q118" i="11"/>
  <c r="O118" i="11"/>
  <c r="H118" i="11" s="1"/>
  <c r="E119" i="11" l="1"/>
  <c r="I118" i="11"/>
  <c r="J118" i="11"/>
  <c r="A330" i="11"/>
  <c r="B331" i="11"/>
  <c r="B332" i="11" l="1"/>
  <c r="A331" i="11"/>
  <c r="K118" i="11"/>
  <c r="F119" i="11"/>
  <c r="G119" i="11" s="1"/>
  <c r="P119" i="11" l="1"/>
  <c r="B333" i="11"/>
  <c r="A332" i="11"/>
  <c r="A333" i="11" l="1"/>
  <c r="B334" i="11"/>
  <c r="T119" i="11"/>
  <c r="S119" i="11"/>
  <c r="Q119" i="11"/>
  <c r="O119" i="11"/>
  <c r="H119" i="11" s="1"/>
  <c r="R119" i="11"/>
  <c r="E120" i="11" l="1"/>
  <c r="I119" i="11"/>
  <c r="J119" i="11"/>
  <c r="A334" i="11"/>
  <c r="B335" i="11"/>
  <c r="A335" i="11" l="1"/>
  <c r="B336" i="11"/>
  <c r="K119" i="11"/>
  <c r="F120" i="11"/>
  <c r="G120" i="11"/>
  <c r="P120" i="11" l="1"/>
  <c r="B337" i="11"/>
  <c r="A336" i="11"/>
  <c r="A337" i="11" l="1"/>
  <c r="B338" i="11"/>
  <c r="T120" i="11"/>
  <c r="S120" i="11"/>
  <c r="R120" i="11"/>
  <c r="Q120" i="11"/>
  <c r="O120" i="11"/>
  <c r="H120" i="11" s="1"/>
  <c r="E121" i="11" l="1"/>
  <c r="I120" i="11"/>
  <c r="J120" i="11"/>
  <c r="A338" i="11"/>
  <c r="B339" i="11"/>
  <c r="B340" i="11" l="1"/>
  <c r="A339" i="11"/>
  <c r="F121" i="11"/>
  <c r="K120" i="11"/>
  <c r="G121" i="11"/>
  <c r="P121" i="11" l="1"/>
  <c r="A340" i="11"/>
  <c r="B341" i="11"/>
  <c r="B342" i="11" l="1"/>
  <c r="A341" i="11"/>
  <c r="Q121" i="11"/>
  <c r="O121" i="11"/>
  <c r="H121" i="11" s="1"/>
  <c r="T121" i="11"/>
  <c r="S121" i="11"/>
  <c r="R121" i="11"/>
  <c r="E122" i="11" l="1"/>
  <c r="I121" i="11"/>
  <c r="J121" i="11"/>
  <c r="A342" i="11"/>
  <c r="B343" i="11"/>
  <c r="B344" i="11" l="1"/>
  <c r="A343" i="11"/>
  <c r="F122" i="11"/>
  <c r="K121" i="11"/>
  <c r="G122" i="11"/>
  <c r="P122" i="11" l="1"/>
  <c r="B345" i="11"/>
  <c r="A344" i="11"/>
  <c r="A345" i="11" l="1"/>
  <c r="B346" i="11"/>
  <c r="T122" i="11"/>
  <c r="R122" i="11"/>
  <c r="Q122" i="11"/>
  <c r="S122" i="11"/>
  <c r="O122" i="11"/>
  <c r="H122" i="11" s="1"/>
  <c r="E123" i="11" l="1"/>
  <c r="I122" i="11"/>
  <c r="J122" i="11"/>
  <c r="B347" i="11"/>
  <c r="A346" i="11"/>
  <c r="A347" i="11" l="1"/>
  <c r="B348" i="11"/>
  <c r="K122" i="11"/>
  <c r="F123" i="11"/>
  <c r="G123" i="11"/>
  <c r="P123" i="11" l="1"/>
  <c r="A348" i="11"/>
  <c r="B349" i="11"/>
  <c r="A349" i="11" l="1"/>
  <c r="B350" i="11"/>
  <c r="T123" i="11"/>
  <c r="S123" i="11"/>
  <c r="R123" i="11"/>
  <c r="Q123" i="11"/>
  <c r="O123" i="11"/>
  <c r="H123" i="11" s="1"/>
  <c r="E124" i="11" l="1"/>
  <c r="I123" i="11"/>
  <c r="J123" i="11"/>
  <c r="B351" i="11"/>
  <c r="A350" i="11"/>
  <c r="B352" i="11" l="1"/>
  <c r="A351" i="11"/>
  <c r="F124" i="11"/>
  <c r="K123" i="11"/>
  <c r="G124" i="11"/>
  <c r="P124" i="11" l="1"/>
  <c r="A352" i="11"/>
  <c r="B353" i="11"/>
  <c r="A353" i="11" l="1"/>
  <c r="B354" i="11"/>
  <c r="T124" i="11"/>
  <c r="S124" i="11"/>
  <c r="R124" i="11"/>
  <c r="Q124" i="11"/>
  <c r="O124" i="11"/>
  <c r="H124" i="11" s="1"/>
  <c r="E125" i="11" l="1"/>
  <c r="I124" i="11"/>
  <c r="J124" i="11"/>
  <c r="B355" i="11"/>
  <c r="A354" i="11"/>
  <c r="B356" i="11" l="1"/>
  <c r="A355" i="11"/>
  <c r="F125" i="11"/>
  <c r="K124" i="11"/>
  <c r="G125" i="11"/>
  <c r="P125" i="11" l="1"/>
  <c r="A356" i="11"/>
  <c r="B357" i="11"/>
  <c r="B358" i="11" l="1"/>
  <c r="A357" i="11"/>
  <c r="O125" i="11"/>
  <c r="Q125" i="11"/>
  <c r="T125" i="11"/>
  <c r="S125" i="11"/>
  <c r="R125" i="11"/>
  <c r="J125" i="11" l="1"/>
  <c r="H125" i="11"/>
  <c r="A358" i="11"/>
  <c r="B359" i="11"/>
  <c r="B360" i="11" l="1"/>
  <c r="A359" i="11"/>
  <c r="E126" i="11"/>
  <c r="I125" i="11"/>
  <c r="K125" i="11" l="1"/>
  <c r="F126" i="11"/>
  <c r="G126" i="11"/>
  <c r="A360" i="11"/>
  <c r="B361" i="11"/>
  <c r="B362" i="11" l="1"/>
  <c r="A361" i="11"/>
  <c r="P126" i="11"/>
  <c r="T126" i="11" l="1"/>
  <c r="R126" i="11"/>
  <c r="S126" i="11"/>
  <c r="Q126" i="11"/>
  <c r="O126" i="11"/>
  <c r="H126" i="11" s="1"/>
  <c r="A362" i="11"/>
  <c r="B363" i="11"/>
  <c r="B364" i="11" l="1"/>
  <c r="A363" i="11"/>
  <c r="E127" i="11"/>
  <c r="I126" i="11"/>
  <c r="J126" i="11"/>
  <c r="K126" i="11" l="1"/>
  <c r="F127" i="11"/>
  <c r="G127" i="11"/>
  <c r="A364" i="11"/>
  <c r="B365" i="11"/>
  <c r="B366" i="11" l="1"/>
  <c r="A365" i="11"/>
  <c r="P127" i="11"/>
  <c r="T127" i="11" l="1"/>
  <c r="S127" i="11"/>
  <c r="R127" i="11"/>
  <c r="Q127" i="11"/>
  <c r="O127" i="11"/>
  <c r="H127" i="11" s="1"/>
  <c r="A366" i="11"/>
  <c r="B367" i="11"/>
  <c r="B368" i="11" l="1"/>
  <c r="A367" i="11"/>
  <c r="E128" i="11"/>
  <c r="I127" i="11"/>
  <c r="J127" i="11"/>
  <c r="F128" i="11" l="1"/>
  <c r="K127" i="11"/>
  <c r="G128" i="11"/>
  <c r="B369" i="11"/>
  <c r="A368" i="11"/>
  <c r="A369" i="11" l="1"/>
  <c r="B370" i="11"/>
  <c r="P128" i="11"/>
  <c r="T128" i="11" l="1"/>
  <c r="S128" i="11"/>
  <c r="R128" i="11"/>
  <c r="Q128" i="11"/>
  <c r="O128" i="11"/>
  <c r="B371" i="11"/>
  <c r="A370" i="11"/>
  <c r="B372" i="11" l="1"/>
  <c r="A371" i="11"/>
  <c r="H128" i="11"/>
  <c r="J128" i="11"/>
  <c r="E129" i="11" l="1"/>
  <c r="I128" i="11"/>
  <c r="B373" i="11"/>
  <c r="A372" i="11"/>
  <c r="F129" i="11" l="1"/>
  <c r="K128" i="11"/>
  <c r="B374" i="11"/>
  <c r="A373" i="11"/>
  <c r="G129" i="11"/>
  <c r="P129" i="11" l="1"/>
  <c r="A374" i="11"/>
  <c r="B375" i="11"/>
  <c r="B376" i="11" l="1"/>
  <c r="A375" i="11"/>
  <c r="T129" i="11"/>
  <c r="S129" i="11"/>
  <c r="R129" i="11"/>
  <c r="O129" i="11"/>
  <c r="Q129" i="11"/>
  <c r="H129" i="11" l="1"/>
  <c r="J129" i="11"/>
  <c r="A376" i="11"/>
  <c r="B377" i="11"/>
  <c r="A377" i="11" l="1"/>
  <c r="B378" i="11"/>
  <c r="E130" i="11"/>
  <c r="I129" i="11"/>
  <c r="K129" i="11" l="1"/>
  <c r="F130" i="11"/>
  <c r="G130" i="11"/>
  <c r="B379" i="11"/>
  <c r="A378" i="11"/>
  <c r="A379" i="11" l="1"/>
  <c r="B380" i="11"/>
  <c r="P130" i="11"/>
  <c r="R130" i="11" l="1"/>
  <c r="T130" i="11"/>
  <c r="J130" i="11" s="1"/>
  <c r="S130" i="11"/>
  <c r="Q130" i="11"/>
  <c r="O130" i="11"/>
  <c r="H130" i="11" s="1"/>
  <c r="B381" i="11"/>
  <c r="A380" i="11"/>
  <c r="B382" i="11" l="1"/>
  <c r="A381" i="11"/>
  <c r="E131" i="11"/>
  <c r="I130" i="11"/>
  <c r="F131" i="11" l="1"/>
  <c r="K130" i="11"/>
  <c r="G131" i="11"/>
  <c r="A382" i="11"/>
  <c r="B383" i="11"/>
  <c r="P131" i="11" l="1"/>
  <c r="B384" i="11"/>
  <c r="A383" i="11"/>
  <c r="B385" i="11" l="1"/>
  <c r="A384" i="11"/>
  <c r="T131" i="11"/>
  <c r="S131" i="11"/>
  <c r="R131" i="11"/>
  <c r="Q131" i="11"/>
  <c r="O131" i="11"/>
  <c r="H131" i="11" s="1"/>
  <c r="E132" i="11" l="1"/>
  <c r="I131" i="11"/>
  <c r="J131" i="11"/>
  <c r="A385" i="11"/>
  <c r="B386" i="11"/>
  <c r="A386" i="11" l="1"/>
  <c r="B387" i="11"/>
  <c r="F132" i="11"/>
  <c r="K131" i="11"/>
  <c r="G132" i="11"/>
  <c r="P132" i="11" l="1"/>
  <c r="B388" i="11"/>
  <c r="A387" i="11"/>
  <c r="A388" i="11" l="1"/>
  <c r="B389" i="11"/>
  <c r="O132" i="11"/>
  <c r="T132" i="11"/>
  <c r="J132" i="11" s="1"/>
  <c r="S132" i="11"/>
  <c r="R132" i="11"/>
  <c r="Q132" i="11"/>
  <c r="H132" i="11" l="1"/>
  <c r="B390" i="11"/>
  <c r="A389" i="11"/>
  <c r="B391" i="11" l="1"/>
  <c r="A390" i="11"/>
  <c r="E133" i="11"/>
  <c r="I132" i="11"/>
  <c r="F133" i="11" l="1"/>
  <c r="K132" i="11"/>
  <c r="G133" i="11"/>
  <c r="A391" i="11"/>
  <c r="B392" i="11"/>
  <c r="B393" i="11" l="1"/>
  <c r="A392" i="11"/>
  <c r="P133" i="11"/>
  <c r="S133" i="11" l="1"/>
  <c r="R133" i="11"/>
  <c r="Q133" i="11"/>
  <c r="O133" i="11"/>
  <c r="H133" i="11" s="1"/>
  <c r="T133" i="11"/>
  <c r="J133" i="11" s="1"/>
  <c r="A393" i="11"/>
  <c r="B394" i="11"/>
  <c r="A394" i="11" l="1"/>
  <c r="B395" i="11"/>
  <c r="E134" i="11"/>
  <c r="I133" i="11"/>
  <c r="K133" i="11" l="1"/>
  <c r="F134" i="11"/>
  <c r="G134" i="11"/>
  <c r="B396" i="11"/>
  <c r="A395" i="11"/>
  <c r="A396" i="11" l="1"/>
  <c r="B397" i="11"/>
  <c r="P134" i="11"/>
  <c r="T134" i="11" l="1"/>
  <c r="S134" i="11"/>
  <c r="R134" i="11"/>
  <c r="Q134" i="11"/>
  <c r="O134" i="11"/>
  <c r="H134" i="11" s="1"/>
  <c r="A397" i="11"/>
  <c r="B398" i="11"/>
  <c r="B399" i="11" l="1"/>
  <c r="A398" i="11"/>
  <c r="E135" i="11"/>
  <c r="I134" i="11"/>
  <c r="J134" i="11"/>
  <c r="K134" i="11" l="1"/>
  <c r="F135" i="11"/>
  <c r="G135" i="11"/>
  <c r="A399" i="11"/>
  <c r="B400" i="11"/>
  <c r="B401" i="11" l="1"/>
  <c r="A400" i="11"/>
  <c r="P135" i="11"/>
  <c r="S135" i="11" l="1"/>
  <c r="O135" i="11"/>
  <c r="T135" i="11"/>
  <c r="J135" i="11" s="1"/>
  <c r="R135" i="11"/>
  <c r="Q135" i="11"/>
  <c r="A401" i="11"/>
  <c r="B402" i="11"/>
  <c r="A402" i="11" l="1"/>
  <c r="B403" i="11"/>
  <c r="H135" i="11"/>
  <c r="E136" i="11" l="1"/>
  <c r="I135" i="11"/>
  <c r="B404" i="11"/>
  <c r="A403" i="11"/>
  <c r="A404" i="11" l="1"/>
  <c r="B405" i="11"/>
  <c r="K135" i="11"/>
  <c r="F136" i="11"/>
  <c r="G136" i="11"/>
  <c r="P136" i="11" l="1"/>
  <c r="B406" i="11"/>
  <c r="A405" i="11"/>
  <c r="A406" i="11" l="1"/>
  <c r="B407" i="11"/>
  <c r="Q136" i="11"/>
  <c r="O136" i="11"/>
  <c r="T136" i="11"/>
  <c r="J136" i="11" s="1"/>
  <c r="S136" i="11"/>
  <c r="R136" i="11"/>
  <c r="H136" i="11" l="1"/>
  <c r="A407" i="11"/>
  <c r="B408" i="11"/>
  <c r="A408" i="11" l="1"/>
  <c r="B409" i="11"/>
  <c r="E137" i="11"/>
  <c r="I136" i="11"/>
  <c r="F137" i="11" l="1"/>
  <c r="K136" i="11"/>
  <c r="G137" i="11"/>
  <c r="A409" i="11"/>
  <c r="B410" i="11"/>
  <c r="B411" i="11" l="1"/>
  <c r="A410" i="11"/>
  <c r="P137" i="11"/>
  <c r="T137" i="11" l="1"/>
  <c r="S137" i="11"/>
  <c r="R137" i="11"/>
  <c r="Q137" i="11"/>
  <c r="O137" i="11"/>
  <c r="B412" i="11"/>
  <c r="A411" i="11"/>
  <c r="B413" i="11" l="1"/>
  <c r="A412" i="11"/>
  <c r="H137" i="11"/>
  <c r="J137" i="11"/>
  <c r="E138" i="11" l="1"/>
  <c r="I137" i="11"/>
  <c r="A413" i="11"/>
  <c r="B414" i="11"/>
  <c r="B415" i="11" l="1"/>
  <c r="A414" i="11"/>
  <c r="F138" i="11"/>
  <c r="K137" i="11"/>
  <c r="G138" i="11"/>
  <c r="P138" i="11" l="1"/>
  <c r="B416" i="11"/>
  <c r="A415" i="11"/>
  <c r="B417" i="11" l="1"/>
  <c r="A416" i="11"/>
  <c r="R138" i="11"/>
  <c r="Q138" i="11"/>
  <c r="O138" i="11"/>
  <c r="H138" i="11" s="1"/>
  <c r="T138" i="11"/>
  <c r="S138" i="11"/>
  <c r="E139" i="11" l="1"/>
  <c r="I138" i="11"/>
  <c r="J138" i="11"/>
  <c r="A417" i="11"/>
  <c r="B418" i="11"/>
  <c r="A418" i="11" l="1"/>
  <c r="B419" i="11"/>
  <c r="K138" i="11"/>
  <c r="F139" i="11"/>
  <c r="G139" i="11"/>
  <c r="P139" i="11" l="1"/>
  <c r="A419" i="11"/>
  <c r="B420" i="11"/>
  <c r="B421" i="11" l="1"/>
  <c r="A420" i="11"/>
  <c r="S139" i="11"/>
  <c r="Q139" i="11"/>
  <c r="T139" i="11"/>
  <c r="R139" i="11"/>
  <c r="O139" i="11"/>
  <c r="H139" i="11" l="1"/>
  <c r="J139" i="11"/>
  <c r="B422" i="11"/>
  <c r="A421" i="11"/>
  <c r="B423" i="11" l="1"/>
  <c r="A422" i="11"/>
  <c r="E140" i="11"/>
  <c r="I139" i="11"/>
  <c r="F140" i="11" l="1"/>
  <c r="K139" i="11"/>
  <c r="G140" i="11"/>
  <c r="B424" i="11"/>
  <c r="A423" i="11"/>
  <c r="A424" i="11" l="1"/>
  <c r="B425" i="11"/>
  <c r="P140" i="11"/>
  <c r="O140" i="11" l="1"/>
  <c r="T140" i="11"/>
  <c r="S140" i="11"/>
  <c r="R140" i="11"/>
  <c r="Q140" i="11"/>
  <c r="A425" i="11"/>
  <c r="B426" i="11"/>
  <c r="B427" i="11" l="1"/>
  <c r="A426" i="11"/>
  <c r="J140" i="11"/>
  <c r="H140" i="11"/>
  <c r="E141" i="11" l="1"/>
  <c r="I140" i="11"/>
  <c r="B428" i="11"/>
  <c r="A427" i="11"/>
  <c r="A428" i="11" l="1"/>
  <c r="B429" i="11"/>
  <c r="F141" i="11"/>
  <c r="K140" i="11"/>
  <c r="G141" i="11"/>
  <c r="P141" i="11" l="1"/>
  <c r="B430" i="11"/>
  <c r="A429" i="11"/>
  <c r="A430" i="11" l="1"/>
  <c r="B431" i="11"/>
  <c r="T141" i="11"/>
  <c r="R141" i="11"/>
  <c r="O141" i="11"/>
  <c r="H141" i="11" s="1"/>
  <c r="S141" i="11"/>
  <c r="Q141" i="11"/>
  <c r="E142" i="11" l="1"/>
  <c r="I141" i="11"/>
  <c r="J141" i="11"/>
  <c r="A431" i="11"/>
  <c r="B432" i="11"/>
  <c r="B433" i="11" l="1"/>
  <c r="A432" i="11"/>
  <c r="K141" i="11"/>
  <c r="F142" i="11"/>
  <c r="G142" i="11"/>
  <c r="P142" i="11" l="1"/>
  <c r="B434" i="11"/>
  <c r="A433" i="11"/>
  <c r="B435" i="11" l="1"/>
  <c r="A434" i="11"/>
  <c r="T142" i="11"/>
  <c r="S142" i="11"/>
  <c r="R142" i="11"/>
  <c r="Q142" i="11"/>
  <c r="O142" i="11"/>
  <c r="H142" i="11" l="1"/>
  <c r="J142" i="11"/>
  <c r="A435" i="11"/>
  <c r="B436" i="11"/>
  <c r="A436" i="11" l="1"/>
  <c r="B437" i="11"/>
  <c r="E143" i="11"/>
  <c r="I142" i="11"/>
  <c r="F143" i="11" l="1"/>
  <c r="K142" i="11"/>
  <c r="G143" i="11"/>
  <c r="B438" i="11"/>
  <c r="A437" i="11"/>
  <c r="A438" i="11" l="1"/>
  <c r="B439" i="11"/>
  <c r="P143" i="11"/>
  <c r="Q143" i="11" l="1"/>
  <c r="O143" i="11"/>
  <c r="H143" i="11" s="1"/>
  <c r="T143" i="11"/>
  <c r="S143" i="11"/>
  <c r="R143" i="11"/>
  <c r="A439" i="11"/>
  <c r="B440" i="11"/>
  <c r="B441" i="11" l="1"/>
  <c r="A440" i="11"/>
  <c r="J143" i="11"/>
  <c r="E144" i="11"/>
  <c r="I143" i="11"/>
  <c r="K143" i="11" l="1"/>
  <c r="F144" i="11"/>
  <c r="G144" i="11"/>
  <c r="A441" i="11"/>
  <c r="B442" i="11"/>
  <c r="B443" i="11" l="1"/>
  <c r="A442" i="11"/>
  <c r="P144" i="11"/>
  <c r="B444" i="11" l="1"/>
  <c r="A443" i="11"/>
  <c r="T144" i="11"/>
  <c r="S144" i="11"/>
  <c r="R144" i="11"/>
  <c r="Q144" i="11"/>
  <c r="O144" i="11"/>
  <c r="H144" i="11" s="1"/>
  <c r="E145" i="11" l="1"/>
  <c r="I144" i="11"/>
  <c r="J144" i="11"/>
  <c r="A444" i="11"/>
  <c r="B445" i="11"/>
  <c r="B446" i="11" l="1"/>
  <c r="A445" i="11"/>
  <c r="F145" i="11"/>
  <c r="K144" i="11"/>
  <c r="G145" i="11"/>
  <c r="P145" i="11" l="1"/>
  <c r="A446" i="11"/>
  <c r="B447" i="11"/>
  <c r="A447" i="11" l="1"/>
  <c r="B448" i="11"/>
  <c r="R145" i="11"/>
  <c r="T145" i="11"/>
  <c r="S145" i="11"/>
  <c r="Q145" i="11"/>
  <c r="O145" i="11"/>
  <c r="H145" i="11" l="1"/>
  <c r="J145" i="11"/>
  <c r="B449" i="11"/>
  <c r="A448" i="11"/>
  <c r="B450" i="11" l="1"/>
  <c r="A449" i="11"/>
  <c r="E146" i="11"/>
  <c r="I145" i="11"/>
  <c r="F146" i="11" l="1"/>
  <c r="K145" i="11"/>
  <c r="G146" i="11"/>
  <c r="A450" i="11"/>
  <c r="B451" i="11"/>
  <c r="B452" i="11" l="1"/>
  <c r="A451" i="11"/>
  <c r="P146" i="11"/>
  <c r="R146" i="11" l="1"/>
  <c r="T146" i="11"/>
  <c r="J146" i="11" s="1"/>
  <c r="S146" i="11"/>
  <c r="Q146" i="11"/>
  <c r="O146" i="11"/>
  <c r="H146" i="11" s="1"/>
  <c r="B453" i="11"/>
  <c r="A452" i="11"/>
  <c r="A453" i="11" l="1"/>
  <c r="B454" i="11"/>
  <c r="E147" i="11"/>
  <c r="I146" i="11"/>
  <c r="K146" i="11" l="1"/>
  <c r="F147" i="11"/>
  <c r="G147" i="11"/>
  <c r="B455" i="11"/>
  <c r="A454" i="11"/>
  <c r="A455" i="11" l="1"/>
  <c r="B456" i="11"/>
  <c r="P147" i="11"/>
  <c r="O147" i="11" l="1"/>
  <c r="T147" i="11"/>
  <c r="J147" i="11" s="1"/>
  <c r="S147" i="11"/>
  <c r="R147" i="11"/>
  <c r="Q147" i="11"/>
  <c r="A456" i="11"/>
  <c r="B457" i="11"/>
  <c r="A457" i="11" l="1"/>
  <c r="B458" i="11"/>
  <c r="H147" i="11"/>
  <c r="E148" i="11" l="1"/>
  <c r="I147" i="11"/>
  <c r="A458" i="11"/>
  <c r="B459" i="11"/>
  <c r="A459" i="11" l="1"/>
  <c r="B460" i="11"/>
  <c r="F148" i="11"/>
  <c r="K147" i="11"/>
  <c r="G148" i="11"/>
  <c r="P148" i="11" l="1"/>
  <c r="B461" i="11"/>
  <c r="A460" i="11"/>
  <c r="A461" i="11" l="1"/>
  <c r="B462" i="11"/>
  <c r="T148" i="11"/>
  <c r="R148" i="11"/>
  <c r="S148" i="11"/>
  <c r="Q148" i="11"/>
  <c r="O148" i="11"/>
  <c r="H148" i="11" s="1"/>
  <c r="E149" i="11" l="1"/>
  <c r="I148" i="11"/>
  <c r="J148" i="11"/>
  <c r="A462" i="11"/>
  <c r="B463" i="11"/>
  <c r="B464" i="11" l="1"/>
  <c r="A463" i="11"/>
  <c r="F149" i="11"/>
  <c r="K148" i="11"/>
  <c r="G149" i="11"/>
  <c r="P149" i="11" l="1"/>
  <c r="B465" i="11"/>
  <c r="A464" i="11"/>
  <c r="A465" i="11" l="1"/>
  <c r="B466" i="11"/>
  <c r="S149" i="11"/>
  <c r="R149" i="11"/>
  <c r="Q149" i="11"/>
  <c r="O149" i="11"/>
  <c r="T149" i="11"/>
  <c r="J149" i="11" s="1"/>
  <c r="H149" i="11" l="1"/>
  <c r="B467" i="11"/>
  <c r="A466" i="11"/>
  <c r="A467" i="11" l="1"/>
  <c r="B468" i="11"/>
  <c r="E150" i="11"/>
  <c r="I149" i="11"/>
  <c r="K149" i="11" l="1"/>
  <c r="F150" i="11"/>
  <c r="G150" i="11"/>
  <c r="A468" i="11"/>
  <c r="B469" i="11"/>
  <c r="B470" i="11" l="1"/>
  <c r="A469" i="11"/>
  <c r="P150" i="11"/>
  <c r="S150" i="11" l="1"/>
  <c r="T150" i="11"/>
  <c r="R150" i="11"/>
  <c r="Q150" i="11"/>
  <c r="O150" i="11"/>
  <c r="H150" i="11" s="1"/>
  <c r="A470" i="11"/>
  <c r="B471" i="11"/>
  <c r="A471" i="11" l="1"/>
  <c r="B472" i="11"/>
  <c r="E151" i="11"/>
  <c r="I150" i="11"/>
  <c r="J150" i="11"/>
  <c r="F151" i="11" l="1"/>
  <c r="K150" i="11"/>
  <c r="G151" i="11"/>
  <c r="A472" i="11"/>
  <c r="B473" i="11"/>
  <c r="A473" i="11" l="1"/>
  <c r="B474" i="11"/>
  <c r="P151" i="11"/>
  <c r="Q151" i="11" l="1"/>
  <c r="O151" i="11"/>
  <c r="T151" i="11"/>
  <c r="J151" i="11" s="1"/>
  <c r="S151" i="11"/>
  <c r="R151" i="11"/>
  <c r="B475" i="11"/>
  <c r="A474" i="11"/>
  <c r="B476" i="11" l="1"/>
  <c r="A475" i="11"/>
  <c r="H151" i="11"/>
  <c r="E152" i="11" l="1"/>
  <c r="I151" i="11"/>
  <c r="A476" i="11"/>
  <c r="B477" i="11"/>
  <c r="B478" i="11" l="1"/>
  <c r="A477" i="11"/>
  <c r="F152" i="11"/>
  <c r="K151" i="11"/>
  <c r="G152" i="11"/>
  <c r="P152" i="11" l="1"/>
  <c r="B479" i="11"/>
  <c r="A478" i="11"/>
  <c r="A479" i="11" l="1"/>
  <c r="B480" i="11"/>
  <c r="R152" i="11"/>
  <c r="T152" i="11"/>
  <c r="J152" i="11" s="1"/>
  <c r="S152" i="11"/>
  <c r="Q152" i="11"/>
  <c r="O152" i="11"/>
  <c r="H152" i="11" s="1"/>
  <c r="E153" i="11" l="1"/>
  <c r="I152" i="11"/>
  <c r="B481" i="11"/>
  <c r="A480" i="11"/>
  <c r="A481" i="11" l="1"/>
  <c r="B482" i="11"/>
  <c r="F153" i="11"/>
  <c r="K152" i="11"/>
  <c r="G153" i="11"/>
  <c r="P153" i="11" l="1"/>
  <c r="B483" i="11"/>
  <c r="A482" i="11"/>
  <c r="B484" i="11" l="1"/>
  <c r="A483" i="11"/>
  <c r="O153" i="11"/>
  <c r="Q153" i="11"/>
  <c r="T153" i="11"/>
  <c r="S153" i="11"/>
  <c r="R153" i="11"/>
  <c r="J153" i="11" l="1"/>
  <c r="H153" i="11"/>
  <c r="A484" i="11"/>
  <c r="B485" i="11"/>
  <c r="A485" i="11" l="1"/>
  <c r="B486" i="11"/>
  <c r="E154" i="11"/>
  <c r="I153" i="11"/>
  <c r="K153" i="11" l="1"/>
  <c r="F154" i="11"/>
  <c r="G154" i="11"/>
  <c r="A486" i="11"/>
  <c r="B487" i="11"/>
  <c r="A487" i="11" l="1"/>
  <c r="B488" i="11"/>
  <c r="P154" i="11"/>
  <c r="S154" i="11" l="1"/>
  <c r="Q154" i="11"/>
  <c r="T154" i="11"/>
  <c r="O154" i="11"/>
  <c r="R154" i="11"/>
  <c r="A488" i="11"/>
  <c r="B489" i="11"/>
  <c r="B490" i="11" l="1"/>
  <c r="A489" i="11"/>
  <c r="H154" i="11"/>
  <c r="J154" i="11"/>
  <c r="E155" i="11" l="1"/>
  <c r="I154" i="11"/>
  <c r="B491" i="11"/>
  <c r="A490" i="11"/>
  <c r="A491" i="11" l="1"/>
  <c r="B492" i="11"/>
  <c r="F155" i="11"/>
  <c r="K154" i="11"/>
  <c r="G155" i="11"/>
  <c r="P155" i="11" l="1"/>
  <c r="A492" i="11"/>
  <c r="B493" i="11"/>
  <c r="B494" i="11" l="1"/>
  <c r="A493" i="11"/>
  <c r="S155" i="11"/>
  <c r="T155" i="11"/>
  <c r="J155" i="11" s="1"/>
  <c r="R155" i="11"/>
  <c r="Q155" i="11"/>
  <c r="O155" i="11"/>
  <c r="H155" i="11" s="1"/>
  <c r="E156" i="11" l="1"/>
  <c r="I155" i="11"/>
  <c r="B495" i="11"/>
  <c r="A494" i="11"/>
  <c r="B496" i="11" l="1"/>
  <c r="A495" i="11"/>
  <c r="F156" i="11"/>
  <c r="K155" i="11"/>
  <c r="G156" i="11"/>
  <c r="P156" i="11" l="1"/>
  <c r="A496" i="11"/>
  <c r="B497" i="11"/>
  <c r="B498" i="11" l="1"/>
  <c r="A497" i="11"/>
  <c r="Q156" i="11"/>
  <c r="O156" i="11"/>
  <c r="H156" i="11" s="1"/>
  <c r="T156" i="11"/>
  <c r="S156" i="11"/>
  <c r="R156" i="11"/>
  <c r="E157" i="11" l="1"/>
  <c r="I156" i="11"/>
  <c r="J156" i="11"/>
  <c r="A498" i="11"/>
  <c r="B499" i="11"/>
  <c r="B500" i="11" l="1"/>
  <c r="A499" i="11"/>
  <c r="K156" i="11"/>
  <c r="F157" i="11"/>
  <c r="G157" i="11"/>
  <c r="P157" i="11" l="1"/>
  <c r="B501" i="11"/>
  <c r="A500" i="11"/>
  <c r="B502" i="11" l="1"/>
  <c r="A501" i="11"/>
  <c r="S157" i="11"/>
  <c r="T157" i="11"/>
  <c r="J157" i="11" s="1"/>
  <c r="R157" i="11"/>
  <c r="Q157" i="11"/>
  <c r="O157" i="11"/>
  <c r="H157" i="11" s="1"/>
  <c r="E158" i="11" l="1"/>
  <c r="I157" i="11"/>
  <c r="A502" i="11"/>
  <c r="B503" i="11"/>
  <c r="B504" i="11" l="1"/>
  <c r="A503" i="11"/>
  <c r="F158" i="11"/>
  <c r="K157" i="11"/>
  <c r="G158" i="11"/>
  <c r="P158" i="11" l="1"/>
  <c r="B505" i="11"/>
  <c r="A504" i="11"/>
  <c r="B506" i="11" l="1"/>
  <c r="A505" i="11"/>
  <c r="Q158" i="11"/>
  <c r="O158" i="11"/>
  <c r="T158" i="11"/>
  <c r="S158" i="11"/>
  <c r="R158" i="11"/>
  <c r="H158" i="11" l="1"/>
  <c r="J158" i="11"/>
  <c r="B507" i="11"/>
  <c r="A506" i="11"/>
  <c r="B508" i="11" l="1"/>
  <c r="A507" i="11"/>
  <c r="E159" i="11"/>
  <c r="I158" i="11"/>
  <c r="F159" i="11" l="1"/>
  <c r="K158" i="11"/>
  <c r="G159" i="11"/>
  <c r="B509" i="11"/>
  <c r="A508" i="11"/>
  <c r="A509" i="11" l="1"/>
  <c r="B510" i="11"/>
  <c r="P159" i="11"/>
  <c r="T159" i="11" l="1"/>
  <c r="Q159" i="11"/>
  <c r="S159" i="11"/>
  <c r="O159" i="11"/>
  <c r="R159" i="11"/>
  <c r="B511" i="11"/>
  <c r="A510" i="11"/>
  <c r="B512" i="11" l="1"/>
  <c r="A511" i="11"/>
  <c r="H159" i="11"/>
  <c r="J159" i="11"/>
  <c r="E160" i="11" l="1"/>
  <c r="I159" i="11"/>
  <c r="B513" i="11"/>
  <c r="A512" i="11"/>
  <c r="A513" i="11" l="1"/>
  <c r="B514" i="11"/>
  <c r="K159" i="11"/>
  <c r="F160" i="11"/>
  <c r="G160" i="11" s="1"/>
  <c r="P160" i="11" l="1"/>
  <c r="A514" i="11"/>
  <c r="B515" i="11"/>
  <c r="B516" i="11" l="1"/>
  <c r="A515" i="11"/>
  <c r="T160" i="11"/>
  <c r="S160" i="11"/>
  <c r="R160" i="11"/>
  <c r="Q160" i="11"/>
  <c r="O160" i="11"/>
  <c r="H160" i="11" s="1"/>
  <c r="E161" i="11" l="1"/>
  <c r="I160" i="11"/>
  <c r="J160" i="11"/>
  <c r="B517" i="11"/>
  <c r="A516" i="11"/>
  <c r="A517" i="11" l="1"/>
  <c r="B518" i="11"/>
  <c r="K160" i="11"/>
  <c r="F161" i="11"/>
  <c r="G161" i="11"/>
  <c r="P161" i="11" l="1"/>
  <c r="B519" i="11"/>
  <c r="A518" i="11"/>
  <c r="B520" i="11" l="1"/>
  <c r="A519" i="11"/>
  <c r="S161" i="11"/>
  <c r="Q161" i="11"/>
  <c r="O161" i="11"/>
  <c r="T161" i="11"/>
  <c r="R161" i="11"/>
  <c r="J161" i="11" l="1"/>
  <c r="H161" i="11"/>
  <c r="B521" i="11"/>
  <c r="A520" i="11"/>
  <c r="A521" i="11" l="1"/>
  <c r="B522" i="11"/>
  <c r="E162" i="11"/>
  <c r="I161" i="11"/>
  <c r="K161" i="11" l="1"/>
  <c r="F162" i="11"/>
  <c r="G162" i="11"/>
  <c r="B523" i="11"/>
  <c r="A522" i="11"/>
  <c r="A523" i="11" l="1"/>
  <c r="B524" i="11"/>
  <c r="P162" i="11"/>
  <c r="O162" i="11" l="1"/>
  <c r="T162" i="11"/>
  <c r="J162" i="11" s="1"/>
  <c r="S162" i="11"/>
  <c r="R162" i="11"/>
  <c r="Q162" i="11"/>
  <c r="A524" i="11"/>
  <c r="B525" i="11"/>
  <c r="B526" i="11" l="1"/>
  <c r="A525" i="11"/>
  <c r="H162" i="11"/>
  <c r="E163" i="11" l="1"/>
  <c r="I162" i="11"/>
  <c r="B527" i="11"/>
  <c r="A526" i="11"/>
  <c r="B528" i="11" l="1"/>
  <c r="A527" i="11"/>
  <c r="F163" i="11"/>
  <c r="K162" i="11"/>
  <c r="G163" i="11"/>
  <c r="P163" i="11" l="1"/>
  <c r="A528" i="11"/>
  <c r="B529" i="11"/>
  <c r="B530" i="11" l="1"/>
  <c r="A529" i="11"/>
  <c r="T163" i="11"/>
  <c r="R163" i="11"/>
  <c r="O163" i="11"/>
  <c r="S163" i="11"/>
  <c r="Q163" i="11"/>
  <c r="H163" i="11" l="1"/>
  <c r="J163" i="11"/>
  <c r="B531" i="11"/>
  <c r="A530" i="11"/>
  <c r="B532" i="11" l="1"/>
  <c r="A531" i="11"/>
  <c r="E164" i="11"/>
  <c r="I163" i="11"/>
  <c r="F164" i="11" l="1"/>
  <c r="K163" i="11"/>
  <c r="G164" i="11"/>
  <c r="A532" i="11"/>
  <c r="B533" i="11"/>
  <c r="B534" i="11" l="1"/>
  <c r="A533" i="11"/>
  <c r="P164" i="11"/>
  <c r="T164" i="11" l="1"/>
  <c r="S164" i="11"/>
  <c r="Q164" i="11"/>
  <c r="O164" i="11"/>
  <c r="R164" i="11"/>
  <c r="A534" i="11"/>
  <c r="B535" i="11"/>
  <c r="A535" i="11" l="1"/>
  <c r="B536" i="11"/>
  <c r="H164" i="11"/>
  <c r="J164" i="11"/>
  <c r="E165" i="11" l="1"/>
  <c r="I164" i="11"/>
  <c r="A536" i="11"/>
  <c r="B537" i="11"/>
  <c r="K164" i="11" l="1"/>
  <c r="F165" i="11"/>
  <c r="B538" i="11"/>
  <c r="A537" i="11"/>
  <c r="G165" i="11"/>
  <c r="P165" i="11" l="1"/>
  <c r="B539" i="11"/>
  <c r="A538" i="11"/>
  <c r="A539" i="11" l="1"/>
  <c r="B540" i="11"/>
  <c r="Q165" i="11"/>
  <c r="O165" i="11"/>
  <c r="T165" i="11"/>
  <c r="S165" i="11"/>
  <c r="R165" i="11"/>
  <c r="H165" i="11" l="1"/>
  <c r="J165" i="11"/>
  <c r="B541" i="11"/>
  <c r="A540" i="11"/>
  <c r="B542" i="11" l="1"/>
  <c r="A541" i="11"/>
  <c r="E166" i="11"/>
  <c r="I165" i="11"/>
  <c r="F166" i="11" l="1"/>
  <c r="K165" i="11"/>
  <c r="G166" i="11"/>
  <c r="B543" i="11"/>
  <c r="A542" i="11"/>
  <c r="A543" i="11" l="1"/>
  <c r="B544" i="11"/>
  <c r="P166" i="11"/>
  <c r="T166" i="11" l="1"/>
  <c r="R166" i="11"/>
  <c r="Q166" i="11"/>
  <c r="O166" i="11"/>
  <c r="S166" i="11"/>
  <c r="B545" i="11"/>
  <c r="A544" i="11"/>
  <c r="B546" i="11" l="1"/>
  <c r="A545" i="11"/>
  <c r="H166" i="11"/>
  <c r="J166" i="11"/>
  <c r="E167" i="11" l="1"/>
  <c r="I166" i="11"/>
  <c r="A546" i="11"/>
  <c r="B547" i="11"/>
  <c r="K166" i="11" l="1"/>
  <c r="F167" i="11"/>
  <c r="A547" i="11"/>
  <c r="B548" i="11"/>
  <c r="G167" i="11"/>
  <c r="P167" i="11" l="1"/>
  <c r="B549" i="11"/>
  <c r="A548" i="11"/>
  <c r="B550" i="11" l="1"/>
  <c r="A549" i="11"/>
  <c r="R167" i="11"/>
  <c r="T167" i="11"/>
  <c r="J167" i="11" s="1"/>
  <c r="S167" i="11"/>
  <c r="Q167" i="11"/>
  <c r="O167" i="11"/>
  <c r="H167" i="11" s="1"/>
  <c r="E168" i="11" l="1"/>
  <c r="I167" i="11"/>
  <c r="A550" i="11"/>
  <c r="B551" i="11"/>
  <c r="A551" i="11" l="1"/>
  <c r="B552" i="11"/>
  <c r="K167" i="11"/>
  <c r="F168" i="11"/>
  <c r="G168" i="11"/>
  <c r="P168" i="11" l="1"/>
  <c r="B553" i="11"/>
  <c r="A552" i="11"/>
  <c r="B554" i="11" l="1"/>
  <c r="A553" i="11"/>
  <c r="S168" i="11"/>
  <c r="R168" i="11"/>
  <c r="T168" i="11"/>
  <c r="J168" i="11" s="1"/>
  <c r="Q168" i="11"/>
  <c r="O168" i="11"/>
  <c r="H168" i="11" s="1"/>
  <c r="E169" i="11" l="1"/>
  <c r="I168" i="11"/>
  <c r="B555" i="11"/>
  <c r="A554" i="11"/>
  <c r="K168" i="11" l="1"/>
  <c r="F169" i="11"/>
  <c r="B556" i="11"/>
  <c r="A555" i="11"/>
  <c r="G169" i="11"/>
  <c r="P169" i="11" l="1"/>
  <c r="B557" i="11"/>
  <c r="A556" i="11"/>
  <c r="A557" i="11" l="1"/>
  <c r="B558" i="11"/>
  <c r="O169" i="11"/>
  <c r="T169" i="11"/>
  <c r="S169" i="11"/>
  <c r="R169" i="11"/>
  <c r="Q169" i="11"/>
  <c r="J169" i="11" l="1"/>
  <c r="H169" i="11"/>
  <c r="B559" i="11"/>
  <c r="A558" i="11"/>
  <c r="A559" i="11" l="1"/>
  <c r="B560" i="11"/>
  <c r="E170" i="11"/>
  <c r="I169" i="11"/>
  <c r="F170" i="11" l="1"/>
  <c r="K169" i="11"/>
  <c r="G170" i="11"/>
  <c r="A560" i="11"/>
  <c r="B561" i="11"/>
  <c r="B562" i="11" l="1"/>
  <c r="A561" i="11"/>
  <c r="P170" i="11"/>
  <c r="T170" i="11" l="1"/>
  <c r="R170" i="11"/>
  <c r="S170" i="11"/>
  <c r="Q170" i="11"/>
  <c r="O170" i="11"/>
  <c r="H170" i="11" s="1"/>
  <c r="A562" i="11"/>
  <c r="B563" i="11"/>
  <c r="A563" i="11" l="1"/>
  <c r="B564" i="11"/>
  <c r="E171" i="11"/>
  <c r="I170" i="11"/>
  <c r="J170" i="11"/>
  <c r="F171" i="11" l="1"/>
  <c r="K170" i="11"/>
  <c r="G171" i="11"/>
  <c r="B565" i="11"/>
  <c r="A564" i="11"/>
  <c r="B566" i="11" l="1"/>
  <c r="A565" i="11"/>
  <c r="P171" i="11"/>
  <c r="T171" i="11" l="1"/>
  <c r="S171" i="11"/>
  <c r="R171" i="11"/>
  <c r="Q171" i="11"/>
  <c r="O171" i="11"/>
  <c r="H171" i="11" s="1"/>
  <c r="A566" i="11"/>
  <c r="B567" i="11"/>
  <c r="B568" i="11" l="1"/>
  <c r="A567" i="11"/>
  <c r="E172" i="11"/>
  <c r="I171" i="11"/>
  <c r="J171" i="11"/>
  <c r="K171" i="11" l="1"/>
  <c r="F172" i="11"/>
  <c r="G172" i="11"/>
  <c r="A568" i="11"/>
  <c r="B569" i="11"/>
  <c r="A569" i="11" l="1"/>
  <c r="B570" i="11"/>
  <c r="P172" i="11"/>
  <c r="S172" i="11" l="1"/>
  <c r="Q172" i="11"/>
  <c r="T172" i="11"/>
  <c r="J172" i="11" s="1"/>
  <c r="R172" i="11"/>
  <c r="O172" i="11"/>
  <c r="H172" i="11" s="1"/>
  <c r="B571" i="11"/>
  <c r="A570" i="11"/>
  <c r="A571" i="11" l="1"/>
  <c r="B572" i="11"/>
  <c r="E173" i="11"/>
  <c r="I172" i="11"/>
  <c r="F173" i="11" l="1"/>
  <c r="K172" i="11"/>
  <c r="G173" i="11"/>
  <c r="A572" i="11"/>
  <c r="B573" i="11"/>
  <c r="B574" i="11" l="1"/>
  <c r="A573" i="11"/>
  <c r="P173" i="11"/>
  <c r="O173" i="11" l="1"/>
  <c r="T173" i="11"/>
  <c r="J173" i="11" s="1"/>
  <c r="S173" i="11"/>
  <c r="R173" i="11"/>
  <c r="Q173" i="11"/>
  <c r="A574" i="11"/>
  <c r="B575" i="11"/>
  <c r="B576" i="11" l="1"/>
  <c r="A575" i="11"/>
  <c r="H173" i="11"/>
  <c r="E174" i="11" l="1"/>
  <c r="I173" i="11"/>
  <c r="B577" i="11"/>
  <c r="A576" i="11"/>
  <c r="B578" i="11" l="1"/>
  <c r="A577" i="11"/>
  <c r="F174" i="11"/>
  <c r="K173" i="11"/>
  <c r="G174" i="11"/>
  <c r="P174" i="11" l="1"/>
  <c r="A578" i="11"/>
  <c r="B579" i="11"/>
  <c r="A579" i="11" l="1"/>
  <c r="B580" i="11"/>
  <c r="R174" i="11"/>
  <c r="T174" i="11"/>
  <c r="J174" i="11" s="1"/>
  <c r="S174" i="11"/>
  <c r="Q174" i="11"/>
  <c r="O174" i="11"/>
  <c r="H174" i="11" s="1"/>
  <c r="E175" i="11" l="1"/>
  <c r="I174" i="11"/>
  <c r="B581" i="11"/>
  <c r="A580" i="11"/>
  <c r="A581" i="11" l="1"/>
  <c r="B582" i="11"/>
  <c r="F175" i="11"/>
  <c r="K174" i="11"/>
  <c r="G175" i="11"/>
  <c r="P175" i="11" l="1"/>
  <c r="A582" i="11"/>
  <c r="B583" i="11"/>
  <c r="B584" i="11" l="1"/>
  <c r="A583" i="11"/>
  <c r="Q175" i="11"/>
  <c r="O175" i="11"/>
  <c r="H175" i="11" s="1"/>
  <c r="S175" i="11"/>
  <c r="T175" i="11"/>
  <c r="R175" i="11"/>
  <c r="E176" i="11" l="1"/>
  <c r="I175" i="11"/>
  <c r="J175" i="11"/>
  <c r="A584" i="11"/>
  <c r="B585" i="11"/>
  <c r="A585" i="11" l="1"/>
  <c r="B586" i="11"/>
  <c r="K175" i="11"/>
  <c r="F176" i="11"/>
  <c r="G176" i="11"/>
  <c r="P176" i="11" l="1"/>
  <c r="A586" i="11"/>
  <c r="B587" i="11"/>
  <c r="B588" i="11" l="1"/>
  <c r="A587" i="11"/>
  <c r="S176" i="11"/>
  <c r="Q176" i="11"/>
  <c r="O176" i="11"/>
  <c r="T176" i="11"/>
  <c r="R176" i="11"/>
  <c r="J176" i="11" l="1"/>
  <c r="H176" i="11"/>
  <c r="B589" i="11"/>
  <c r="A588" i="11"/>
  <c r="A589" i="11" l="1"/>
  <c r="B590" i="11"/>
  <c r="E177" i="11"/>
  <c r="I176" i="11"/>
  <c r="F177" i="11" l="1"/>
  <c r="K176" i="11"/>
  <c r="G177" i="11"/>
  <c r="B591" i="11"/>
  <c r="A590" i="11"/>
  <c r="A591" i="11" l="1"/>
  <c r="B592" i="11"/>
  <c r="P177" i="11"/>
  <c r="T177" i="11" l="1"/>
  <c r="S177" i="11"/>
  <c r="R177" i="11"/>
  <c r="Q177" i="11"/>
  <c r="O177" i="11"/>
  <c r="H177" i="11" s="1"/>
  <c r="B593" i="11"/>
  <c r="A592" i="11"/>
  <c r="E178" i="11" l="1"/>
  <c r="I177" i="11"/>
  <c r="A593" i="11"/>
  <c r="B594" i="11"/>
  <c r="J177" i="11"/>
  <c r="F178" i="11" l="1"/>
  <c r="K177" i="11"/>
  <c r="B595" i="11"/>
  <c r="A594" i="11"/>
  <c r="G178" i="11"/>
  <c r="P178" i="11" l="1"/>
  <c r="A595" i="11"/>
  <c r="B596" i="11"/>
  <c r="A596" i="11" l="1"/>
  <c r="B597" i="11"/>
  <c r="T178" i="11"/>
  <c r="S178" i="11"/>
  <c r="R178" i="11"/>
  <c r="Q178" i="11"/>
  <c r="O178" i="11"/>
  <c r="H178" i="11" s="1"/>
  <c r="E179" i="11" l="1"/>
  <c r="I178" i="11"/>
  <c r="J178" i="11"/>
  <c r="A597" i="11"/>
  <c r="B598" i="11"/>
  <c r="B599" i="11" l="1"/>
  <c r="A598" i="11"/>
  <c r="K178" i="11"/>
  <c r="F179" i="11"/>
  <c r="G179" i="11"/>
  <c r="P179" i="11" l="1"/>
  <c r="B600" i="11"/>
  <c r="A599" i="11"/>
  <c r="A600" i="11" l="1"/>
  <c r="B601" i="11"/>
  <c r="S179" i="11"/>
  <c r="T179" i="11"/>
  <c r="J179" i="11" s="1"/>
  <c r="R179" i="11"/>
  <c r="Q179" i="11"/>
  <c r="O179" i="11"/>
  <c r="H179" i="11" s="1"/>
  <c r="E180" i="11" l="1"/>
  <c r="I179" i="11"/>
  <c r="B602" i="11"/>
  <c r="A601" i="11"/>
  <c r="A602" i="11" l="1"/>
  <c r="B603" i="11"/>
  <c r="F180" i="11"/>
  <c r="K179" i="11"/>
  <c r="G180" i="11"/>
  <c r="P180" i="11" l="1"/>
  <c r="B604" i="11"/>
  <c r="A603" i="11"/>
  <c r="A604" i="11" l="1"/>
  <c r="B605" i="11"/>
  <c r="Q180" i="11"/>
  <c r="O180" i="11"/>
  <c r="H180" i="11" s="1"/>
  <c r="T180" i="11"/>
  <c r="S180" i="11"/>
  <c r="R180" i="11"/>
  <c r="E181" i="11" l="1"/>
  <c r="I180" i="11"/>
  <c r="J180" i="11"/>
  <c r="B606" i="11"/>
  <c r="A605" i="11"/>
  <c r="A606" i="11" l="1"/>
  <c r="B607" i="11"/>
  <c r="F181" i="11"/>
  <c r="K180" i="11"/>
  <c r="G181" i="11"/>
  <c r="P181" i="11" l="1"/>
  <c r="A607" i="11"/>
  <c r="B608" i="11"/>
  <c r="A608" i="11" l="1"/>
  <c r="B609" i="11"/>
  <c r="T181" i="11"/>
  <c r="R181" i="11"/>
  <c r="Q181" i="11"/>
  <c r="S181" i="11"/>
  <c r="O181" i="11"/>
  <c r="H181" i="11" s="1"/>
  <c r="E182" i="11" l="1"/>
  <c r="I181" i="11"/>
  <c r="J181" i="11"/>
  <c r="B610" i="11"/>
  <c r="A609" i="11"/>
  <c r="B611" i="11" l="1"/>
  <c r="A610" i="11"/>
  <c r="K181" i="11"/>
  <c r="F182" i="11"/>
  <c r="G182" i="11"/>
  <c r="P182" i="11" l="1"/>
  <c r="A611" i="11"/>
  <c r="B612" i="11"/>
  <c r="B613" i="11" l="1"/>
  <c r="A612" i="11"/>
  <c r="S182" i="11"/>
  <c r="R182" i="11"/>
  <c r="Q182" i="11"/>
  <c r="O182" i="11"/>
  <c r="T182" i="11"/>
  <c r="J182" i="11" s="1"/>
  <c r="H182" i="11" l="1"/>
  <c r="B614" i="11"/>
  <c r="A613" i="11"/>
  <c r="A614" i="11" l="1"/>
  <c r="B615" i="11"/>
  <c r="E183" i="11"/>
  <c r="I182" i="11"/>
  <c r="K182" i="11" l="1"/>
  <c r="F183" i="11"/>
  <c r="G183" i="11"/>
  <c r="A615" i="11"/>
  <c r="B616" i="11"/>
  <c r="A616" i="11" l="1"/>
  <c r="B617" i="11"/>
  <c r="P183" i="11"/>
  <c r="S183" i="11" l="1"/>
  <c r="Q183" i="11"/>
  <c r="T183" i="11"/>
  <c r="R183" i="11"/>
  <c r="O183" i="11"/>
  <c r="A617" i="11"/>
  <c r="B618" i="11"/>
  <c r="B619" i="11" l="1"/>
  <c r="A618" i="11"/>
  <c r="H183" i="11"/>
  <c r="J183" i="11"/>
  <c r="E184" i="11" l="1"/>
  <c r="I183" i="11"/>
  <c r="B620" i="11"/>
  <c r="A619" i="11"/>
  <c r="A620" i="11" l="1"/>
  <c r="B621" i="11"/>
  <c r="F184" i="11"/>
  <c r="K183" i="11"/>
  <c r="G184" i="11"/>
  <c r="P184" i="11" l="1"/>
  <c r="A621" i="11"/>
  <c r="B622" i="11"/>
  <c r="B623" i="11" l="1"/>
  <c r="A622" i="11"/>
  <c r="O184" i="11"/>
  <c r="Q184" i="11"/>
  <c r="T184" i="11"/>
  <c r="S184" i="11"/>
  <c r="R184" i="11"/>
  <c r="J184" i="11" l="1"/>
  <c r="H184" i="11"/>
  <c r="A623" i="11"/>
  <c r="B624" i="11"/>
  <c r="A624" i="11" l="1"/>
  <c r="B625" i="11"/>
  <c r="E185" i="11"/>
  <c r="I184" i="11"/>
  <c r="K184" i="11" l="1"/>
  <c r="F185" i="11"/>
  <c r="G185" i="11"/>
  <c r="A625" i="11"/>
  <c r="B626" i="11"/>
  <c r="A626" i="11" l="1"/>
  <c r="B627" i="11"/>
  <c r="P185" i="11"/>
  <c r="T185" i="11" l="1"/>
  <c r="R185" i="11"/>
  <c r="O185" i="11"/>
  <c r="S185" i="11"/>
  <c r="Q185" i="11"/>
  <c r="A627" i="11"/>
  <c r="B628" i="11"/>
  <c r="A628" i="11" l="1"/>
  <c r="B629" i="11"/>
  <c r="H185" i="11"/>
  <c r="J185" i="11"/>
  <c r="E186" i="11" l="1"/>
  <c r="I185" i="11"/>
  <c r="B630" i="11"/>
  <c r="A629" i="11"/>
  <c r="A630" i="11" l="1"/>
  <c r="B631" i="11"/>
  <c r="F186" i="11"/>
  <c r="K185" i="11"/>
  <c r="G186" i="11"/>
  <c r="P186" i="11" l="1"/>
  <c r="A631" i="11"/>
  <c r="B632" i="11"/>
  <c r="B633" i="11" l="1"/>
  <c r="A632" i="11"/>
  <c r="T186" i="11"/>
  <c r="Q186" i="11"/>
  <c r="O186" i="11"/>
  <c r="R186" i="11"/>
  <c r="S186" i="11"/>
  <c r="H186" i="11" l="1"/>
  <c r="J186" i="11"/>
  <c r="A633" i="11"/>
  <c r="B634" i="11"/>
  <c r="A634" i="11" l="1"/>
  <c r="B635" i="11"/>
  <c r="E187" i="11"/>
  <c r="I186" i="11"/>
  <c r="K186" i="11" l="1"/>
  <c r="F187" i="11"/>
  <c r="G187" i="11"/>
  <c r="B636" i="11"/>
  <c r="A635" i="11"/>
  <c r="A636" i="11" l="1"/>
  <c r="B637" i="11"/>
  <c r="P187" i="11"/>
  <c r="Q187" i="11" l="1"/>
  <c r="O187" i="11"/>
  <c r="T187" i="11"/>
  <c r="J187" i="11" s="1"/>
  <c r="S187" i="11"/>
  <c r="R187" i="11"/>
  <c r="A637" i="11"/>
  <c r="B638" i="11"/>
  <c r="B639" i="11" l="1"/>
  <c r="A638" i="11"/>
  <c r="H187" i="11"/>
  <c r="E188" i="11" l="1"/>
  <c r="I187" i="11"/>
  <c r="A639" i="11"/>
  <c r="B640" i="11"/>
  <c r="A640" i="11" l="1"/>
  <c r="B641" i="11"/>
  <c r="F188" i="11"/>
  <c r="K187" i="11"/>
  <c r="G188" i="11"/>
  <c r="P188" i="11" l="1"/>
  <c r="B642" i="11"/>
  <c r="A641" i="11"/>
  <c r="A642" i="11" l="1"/>
  <c r="B643" i="11"/>
  <c r="T188" i="11"/>
  <c r="Q188" i="11"/>
  <c r="S188" i="11"/>
  <c r="R188" i="11"/>
  <c r="O188" i="11"/>
  <c r="H188" i="11" s="1"/>
  <c r="E189" i="11" l="1"/>
  <c r="I188" i="11"/>
  <c r="J188" i="11"/>
  <c r="B644" i="11"/>
  <c r="A643" i="11"/>
  <c r="B645" i="11" l="1"/>
  <c r="A644" i="11"/>
  <c r="K188" i="11"/>
  <c r="F189" i="11"/>
  <c r="G189" i="11"/>
  <c r="P189" i="11" l="1"/>
  <c r="A645" i="11"/>
  <c r="B646" i="11"/>
  <c r="A646" i="11" l="1"/>
  <c r="B647" i="11"/>
  <c r="R189" i="11"/>
  <c r="T189" i="11"/>
  <c r="J189" i="11" s="1"/>
  <c r="S189" i="11"/>
  <c r="Q189" i="11"/>
  <c r="O189" i="11"/>
  <c r="H189" i="11" s="1"/>
  <c r="E190" i="11" l="1"/>
  <c r="I189" i="11"/>
  <c r="B648" i="11"/>
  <c r="A647" i="11"/>
  <c r="A648" i="11" l="1"/>
  <c r="B649" i="11"/>
  <c r="K189" i="11"/>
  <c r="F190" i="11"/>
  <c r="G190" i="11"/>
  <c r="P190" i="11" l="1"/>
  <c r="A649" i="11"/>
  <c r="B650" i="11"/>
  <c r="A650" i="11" l="1"/>
  <c r="B651" i="11"/>
  <c r="S190" i="11"/>
  <c r="R190" i="11"/>
  <c r="O190" i="11"/>
  <c r="T190" i="11"/>
  <c r="J190" i="11" s="1"/>
  <c r="Q190" i="11"/>
  <c r="H190" i="11" l="1"/>
  <c r="A651" i="11"/>
  <c r="B652" i="11"/>
  <c r="B653" i="11" l="1"/>
  <c r="A652" i="11"/>
  <c r="E191" i="11"/>
  <c r="I190" i="11"/>
  <c r="K190" i="11" l="1"/>
  <c r="F191" i="11"/>
  <c r="G191" i="11"/>
  <c r="A653" i="11"/>
  <c r="B654" i="11"/>
  <c r="B655" i="11" l="1"/>
  <c r="A654" i="11"/>
  <c r="P191" i="11"/>
  <c r="O191" i="11" l="1"/>
  <c r="T191" i="11"/>
  <c r="J191" i="11" s="1"/>
  <c r="S191" i="11"/>
  <c r="R191" i="11"/>
  <c r="Q191" i="11"/>
  <c r="A655" i="11"/>
  <c r="B656" i="11"/>
  <c r="B657" i="11" l="1"/>
  <c r="A656" i="11"/>
  <c r="H191" i="11"/>
  <c r="E192" i="11" l="1"/>
  <c r="I191" i="11"/>
  <c r="B658" i="11"/>
  <c r="A657" i="11"/>
  <c r="A658" i="11" l="1"/>
  <c r="B659" i="11"/>
  <c r="F192" i="11"/>
  <c r="K191" i="11"/>
  <c r="G192" i="11"/>
  <c r="P192" i="11" l="1"/>
  <c r="B660" i="11"/>
  <c r="A659" i="11"/>
  <c r="A660" i="11" l="1"/>
  <c r="B661" i="11"/>
  <c r="T192" i="11"/>
  <c r="R192" i="11"/>
  <c r="O192" i="11"/>
  <c r="Q192" i="11"/>
  <c r="S192" i="11"/>
  <c r="H192" i="11" l="1"/>
  <c r="J192" i="11"/>
  <c r="B662" i="11"/>
  <c r="A661" i="11"/>
  <c r="A662" i="11" l="1"/>
  <c r="B663" i="11"/>
  <c r="E193" i="11"/>
  <c r="I192" i="11"/>
  <c r="F193" i="11" l="1"/>
  <c r="K192" i="11"/>
  <c r="G193" i="11"/>
  <c r="B664" i="11"/>
  <c r="A663" i="11"/>
  <c r="B665" i="11" l="1"/>
  <c r="A664" i="11"/>
  <c r="P193" i="11"/>
  <c r="T193" i="11" l="1"/>
  <c r="S193" i="11"/>
  <c r="R193" i="11"/>
  <c r="Q193" i="11"/>
  <c r="O193" i="11"/>
  <c r="H193" i="11" s="1"/>
  <c r="A665" i="11"/>
  <c r="B666" i="11"/>
  <c r="A666" i="11" l="1"/>
  <c r="B667" i="11"/>
  <c r="E194" i="11"/>
  <c r="I193" i="11"/>
  <c r="J193" i="11"/>
  <c r="K193" i="11" l="1"/>
  <c r="F194" i="11"/>
  <c r="G194" i="11"/>
  <c r="B668" i="11"/>
  <c r="A667" i="11"/>
  <c r="A668" i="11" l="1"/>
  <c r="B669" i="11"/>
  <c r="P194" i="11"/>
  <c r="S194" i="11" l="1"/>
  <c r="R194" i="11"/>
  <c r="Q194" i="11"/>
  <c r="T194" i="11"/>
  <c r="O194" i="11"/>
  <c r="H194" i="11" s="1"/>
  <c r="B670" i="11"/>
  <c r="A669" i="11"/>
  <c r="A670" i="11" l="1"/>
  <c r="B671" i="11"/>
  <c r="E195" i="11"/>
  <c r="I194" i="11"/>
  <c r="J194" i="11"/>
  <c r="K194" i="11" l="1"/>
  <c r="F195" i="11"/>
  <c r="G195" i="11"/>
  <c r="A671" i="11"/>
  <c r="B672" i="11"/>
  <c r="A672" i="11" l="1"/>
  <c r="B673" i="11"/>
  <c r="P195" i="11"/>
  <c r="S195" i="11" l="1"/>
  <c r="R195" i="11"/>
  <c r="T195" i="11"/>
  <c r="J195" i="11" s="1"/>
  <c r="Q195" i="11"/>
  <c r="O195" i="11"/>
  <c r="H195" i="11" s="1"/>
  <c r="B674" i="11"/>
  <c r="A673" i="11"/>
  <c r="B675" i="11" l="1"/>
  <c r="A674" i="11"/>
  <c r="E196" i="11"/>
  <c r="I195" i="11"/>
  <c r="F196" i="11" l="1"/>
  <c r="K195" i="11"/>
  <c r="G196" i="11"/>
  <c r="B676" i="11"/>
  <c r="A675" i="11"/>
  <c r="A676" i="11" l="1"/>
  <c r="B677" i="11"/>
  <c r="P196" i="11"/>
  <c r="R196" i="11" l="1"/>
  <c r="Q196" i="11"/>
  <c r="T196" i="11"/>
  <c r="J196" i="11" s="1"/>
  <c r="S196" i="11"/>
  <c r="O196" i="11"/>
  <c r="H196" i="11" s="1"/>
  <c r="A677" i="11"/>
  <c r="B678" i="11"/>
  <c r="B679" i="11" l="1"/>
  <c r="A678" i="11"/>
  <c r="E197" i="11"/>
  <c r="I196" i="11"/>
  <c r="F197" i="11" l="1"/>
  <c r="K196" i="11"/>
  <c r="G197" i="11"/>
  <c r="A679" i="11"/>
  <c r="B680" i="11"/>
  <c r="A680" i="11" l="1"/>
  <c r="B681" i="11"/>
  <c r="P197" i="11"/>
  <c r="T197" i="11" l="1"/>
  <c r="R197" i="11"/>
  <c r="Q197" i="11"/>
  <c r="O197" i="11"/>
  <c r="S197" i="11"/>
  <c r="B682" i="11"/>
  <c r="A681" i="11"/>
  <c r="A682" i="11" l="1"/>
  <c r="B683" i="11"/>
  <c r="H197" i="11"/>
  <c r="J197" i="11"/>
  <c r="E198" i="11" l="1"/>
  <c r="I197" i="11"/>
  <c r="B684" i="11"/>
  <c r="A683" i="11"/>
  <c r="B685" i="11" l="1"/>
  <c r="A684" i="11"/>
  <c r="K197" i="11"/>
  <c r="F198" i="11"/>
  <c r="G198" i="11" s="1"/>
  <c r="P198" i="11" l="1"/>
  <c r="B686" i="11"/>
  <c r="A685" i="11"/>
  <c r="A686" i="11" l="1"/>
  <c r="B687" i="11"/>
  <c r="S198" i="11"/>
  <c r="Q198" i="11"/>
  <c r="O198" i="11"/>
  <c r="T198" i="11"/>
  <c r="J198" i="11" s="1"/>
  <c r="R198" i="11"/>
  <c r="H198" i="11" l="1"/>
  <c r="B688" i="11"/>
  <c r="A687" i="11"/>
  <c r="A688" i="11" l="1"/>
  <c r="B689" i="11"/>
  <c r="E199" i="11"/>
  <c r="I198" i="11"/>
  <c r="F199" i="11" l="1"/>
  <c r="K198" i="11"/>
  <c r="G199" i="11"/>
  <c r="B690" i="11"/>
  <c r="A689" i="11"/>
  <c r="A690" i="11" l="1"/>
  <c r="B691" i="11"/>
  <c r="P199" i="11"/>
  <c r="T199" i="11" l="1"/>
  <c r="S199" i="11"/>
  <c r="Q199" i="11"/>
  <c r="R199" i="11"/>
  <c r="O199" i="11"/>
  <c r="H199" i="11" s="1"/>
  <c r="B692" i="11"/>
  <c r="A691" i="11"/>
  <c r="A692" i="11" l="1"/>
  <c r="B693" i="11"/>
  <c r="E200" i="11"/>
  <c r="I199" i="11"/>
  <c r="J199" i="11"/>
  <c r="F200" i="11" l="1"/>
  <c r="K199" i="11"/>
  <c r="G200" i="11"/>
  <c r="A693" i="11"/>
  <c r="B694" i="11"/>
  <c r="B695" i="11" l="1"/>
  <c r="A694" i="11"/>
  <c r="P200" i="11"/>
  <c r="O200" i="11" l="1"/>
  <c r="T200" i="11"/>
  <c r="J200" i="11" s="1"/>
  <c r="S200" i="11"/>
  <c r="R200" i="11"/>
  <c r="Q200" i="11"/>
  <c r="A695" i="11"/>
  <c r="B696" i="11"/>
  <c r="B697" i="11" l="1"/>
  <c r="A696" i="11"/>
  <c r="H200" i="11"/>
  <c r="E201" i="11" l="1"/>
  <c r="I200" i="11"/>
  <c r="A697" i="11"/>
  <c r="B698" i="11"/>
  <c r="A698" i="11" l="1"/>
  <c r="B699" i="11"/>
  <c r="K200" i="11"/>
  <c r="F201" i="11"/>
  <c r="G201" i="11"/>
  <c r="P201" i="11" l="1"/>
  <c r="B700" i="11"/>
  <c r="A699" i="11"/>
  <c r="A700" i="11" l="1"/>
  <c r="B701" i="11"/>
  <c r="T201" i="11"/>
  <c r="S201" i="11"/>
  <c r="R201" i="11"/>
  <c r="Q201" i="11"/>
  <c r="O201" i="11"/>
  <c r="H201" i="11" s="1"/>
  <c r="E202" i="11" l="1"/>
  <c r="I201" i="11"/>
  <c r="J201" i="11"/>
  <c r="B702" i="11"/>
  <c r="A701" i="11"/>
  <c r="B703" i="11" l="1"/>
  <c r="A702" i="11"/>
  <c r="K201" i="11"/>
  <c r="F202" i="11"/>
  <c r="G202" i="11" s="1"/>
  <c r="P202" i="11" l="1"/>
  <c r="A703" i="11"/>
  <c r="B704" i="11"/>
  <c r="A704" i="11" l="1"/>
  <c r="B705" i="11"/>
  <c r="S202" i="11"/>
  <c r="Q202" i="11"/>
  <c r="O202" i="11"/>
  <c r="T202" i="11"/>
  <c r="R202" i="11"/>
  <c r="H202" i="11" l="1"/>
  <c r="B706" i="11"/>
  <c r="A705" i="11"/>
  <c r="J202" i="11"/>
  <c r="A706" i="11" l="1"/>
  <c r="B707" i="11"/>
  <c r="E203" i="11"/>
  <c r="I202" i="11"/>
  <c r="F203" i="11" l="1"/>
  <c r="K202" i="11"/>
  <c r="G203" i="11"/>
  <c r="A707" i="11"/>
  <c r="B708" i="11"/>
  <c r="B709" i="11" l="1"/>
  <c r="A708" i="11"/>
  <c r="P203" i="11"/>
  <c r="T203" i="11" l="1"/>
  <c r="S203" i="11"/>
  <c r="R203" i="11"/>
  <c r="Q203" i="11"/>
  <c r="O203" i="11"/>
  <c r="H203" i="11" s="1"/>
  <c r="B710" i="11"/>
  <c r="A709" i="11"/>
  <c r="B711" i="11" l="1"/>
  <c r="A710" i="11"/>
  <c r="E204" i="11"/>
  <c r="I203" i="11"/>
  <c r="J203" i="11"/>
  <c r="F204" i="11" l="1"/>
  <c r="K203" i="11"/>
  <c r="G204" i="11"/>
  <c r="A711" i="11"/>
  <c r="B712" i="11"/>
  <c r="B713" i="11" l="1"/>
  <c r="A712" i="11"/>
  <c r="P204" i="11"/>
  <c r="T204" i="11" l="1"/>
  <c r="S204" i="11"/>
  <c r="R204" i="11"/>
  <c r="Q204" i="11"/>
  <c r="O204" i="11"/>
  <c r="H204" i="11" s="1"/>
  <c r="A713" i="11"/>
  <c r="B714" i="11"/>
  <c r="A714" i="11" l="1"/>
  <c r="B715" i="11"/>
  <c r="E205" i="11"/>
  <c r="I204" i="11"/>
  <c r="J204" i="11"/>
  <c r="K204" i="11" l="1"/>
  <c r="F205" i="11"/>
  <c r="G205" i="11"/>
  <c r="B716" i="11"/>
  <c r="A715" i="11"/>
  <c r="B717" i="11" l="1"/>
  <c r="A716" i="11"/>
  <c r="P205" i="11"/>
  <c r="S205" i="11" l="1"/>
  <c r="R205" i="11"/>
  <c r="Q205" i="11"/>
  <c r="O205" i="11"/>
  <c r="H205" i="11" s="1"/>
  <c r="T205" i="11"/>
  <c r="A717" i="11"/>
  <c r="B718" i="11"/>
  <c r="E206" i="11" l="1"/>
  <c r="I205" i="11"/>
  <c r="A718" i="11"/>
  <c r="B719" i="11"/>
  <c r="J205" i="11"/>
  <c r="A719" i="11" l="1"/>
  <c r="B720" i="11"/>
  <c r="K205" i="11"/>
  <c r="F206" i="11"/>
  <c r="G206" i="11"/>
  <c r="P206" i="11" l="1"/>
  <c r="A720" i="11"/>
  <c r="B721" i="11"/>
  <c r="B722" i="11" l="1"/>
  <c r="A721" i="11"/>
  <c r="T206" i="11"/>
  <c r="S206" i="11"/>
  <c r="R206" i="11"/>
  <c r="Q206" i="11"/>
  <c r="O206" i="11"/>
  <c r="H206" i="11" s="1"/>
  <c r="E207" i="11" l="1"/>
  <c r="I206" i="11"/>
  <c r="J206" i="11"/>
  <c r="A722" i="11"/>
  <c r="B723" i="11"/>
  <c r="B724" i="11" l="1"/>
  <c r="A723" i="11"/>
  <c r="K206" i="11"/>
  <c r="F207" i="11"/>
  <c r="G207" i="11"/>
  <c r="P207" i="11" l="1"/>
  <c r="B725" i="11"/>
  <c r="A724" i="11"/>
  <c r="B726" i="11" l="1"/>
  <c r="A725" i="11"/>
  <c r="T207" i="11"/>
  <c r="R207" i="11"/>
  <c r="Q207" i="11"/>
  <c r="O207" i="11"/>
  <c r="H207" i="11" s="1"/>
  <c r="S207" i="11"/>
  <c r="E208" i="11" l="1"/>
  <c r="I207" i="11"/>
  <c r="J207" i="11"/>
  <c r="A726" i="11"/>
  <c r="B727" i="11"/>
  <c r="B728" i="11" l="1"/>
  <c r="A727" i="11"/>
  <c r="F208" i="11"/>
  <c r="K207" i="11"/>
  <c r="G208" i="11"/>
  <c r="P208" i="11" l="1"/>
  <c r="A728" i="11"/>
  <c r="B729" i="11"/>
  <c r="B730" i="11" l="1"/>
  <c r="A729" i="11"/>
  <c r="T208" i="11"/>
  <c r="R208" i="11"/>
  <c r="Q208" i="11"/>
  <c r="S208" i="11"/>
  <c r="O208" i="11"/>
  <c r="H208" i="11" l="1"/>
  <c r="J208" i="11"/>
  <c r="B731" i="11"/>
  <c r="A730" i="11"/>
  <c r="A731" i="11" l="1"/>
  <c r="B732" i="11"/>
  <c r="E209" i="11"/>
  <c r="I208" i="11"/>
  <c r="F209" i="11" l="1"/>
  <c r="K208" i="11"/>
  <c r="G209" i="11"/>
  <c r="A732" i="11"/>
  <c r="B733" i="11"/>
  <c r="A733" i="11" l="1"/>
  <c r="B734" i="11"/>
  <c r="P209" i="11"/>
  <c r="Q209" i="11" l="1"/>
  <c r="O209" i="11"/>
  <c r="T209" i="11"/>
  <c r="S209" i="11"/>
  <c r="R209" i="11"/>
  <c r="A734" i="11"/>
  <c r="B735" i="11"/>
  <c r="A735" i="11" l="1"/>
  <c r="B736" i="11"/>
  <c r="J209" i="11"/>
  <c r="H209" i="11"/>
  <c r="E210" i="11" l="1"/>
  <c r="I209" i="11"/>
  <c r="A736" i="11"/>
  <c r="B737" i="11"/>
  <c r="A737" i="11" l="1"/>
  <c r="B738" i="11"/>
  <c r="K209" i="11"/>
  <c r="F210" i="11"/>
  <c r="G210" i="11"/>
  <c r="P210" i="11" l="1"/>
  <c r="B739" i="11"/>
  <c r="A738" i="11"/>
  <c r="A739" i="11" l="1"/>
  <c r="B740" i="11"/>
  <c r="T210" i="11"/>
  <c r="J210" i="11" s="1"/>
  <c r="S210" i="11"/>
  <c r="R210" i="11"/>
  <c r="Q210" i="11"/>
  <c r="O210" i="11"/>
  <c r="H210" i="11" s="1"/>
  <c r="E211" i="11" l="1"/>
  <c r="I210" i="11"/>
  <c r="B741" i="11"/>
  <c r="A740" i="11"/>
  <c r="B742" i="11" l="1"/>
  <c r="A741" i="11"/>
  <c r="F211" i="11"/>
  <c r="K210" i="11"/>
  <c r="G211" i="11"/>
  <c r="P211" i="11" l="1"/>
  <c r="A742" i="11"/>
  <c r="B743" i="11"/>
  <c r="A743" i="11" l="1"/>
  <c r="B744" i="11"/>
  <c r="T211" i="11"/>
  <c r="R211" i="11"/>
  <c r="O211" i="11"/>
  <c r="H211" i="11" s="1"/>
  <c r="S211" i="11"/>
  <c r="Q211" i="11"/>
  <c r="E212" i="11" l="1"/>
  <c r="I211" i="11"/>
  <c r="J211" i="11"/>
  <c r="A744" i="11"/>
  <c r="B745" i="11"/>
  <c r="A745" i="11" l="1"/>
  <c r="B746" i="11"/>
  <c r="F212" i="11"/>
  <c r="K211" i="11"/>
  <c r="G212" i="11"/>
  <c r="P212" i="11" l="1"/>
  <c r="B747" i="11"/>
  <c r="A746" i="11"/>
  <c r="A747" i="11" l="1"/>
  <c r="B748" i="11"/>
  <c r="T212" i="11"/>
  <c r="J212" i="11" s="1"/>
  <c r="S212" i="11"/>
  <c r="R212" i="11"/>
  <c r="O212" i="11"/>
  <c r="Q212" i="11"/>
  <c r="H212" i="11" l="1"/>
  <c r="A748" i="11"/>
  <c r="B749" i="11"/>
  <c r="B750" i="11" l="1"/>
  <c r="A749" i="11"/>
  <c r="E213" i="11"/>
  <c r="I212" i="11"/>
  <c r="F213" i="11" l="1"/>
  <c r="G213" i="11" s="1"/>
  <c r="K212" i="11"/>
  <c r="A750" i="11"/>
  <c r="B751" i="11"/>
  <c r="P213" i="11" l="1"/>
  <c r="B752" i="11"/>
  <c r="A751" i="11"/>
  <c r="B753" i="11" l="1"/>
  <c r="A752" i="11"/>
  <c r="O213" i="11"/>
  <c r="T213" i="11"/>
  <c r="Q213" i="11"/>
  <c r="S213" i="11"/>
  <c r="R213" i="11"/>
  <c r="J213" i="11" l="1"/>
  <c r="H213" i="11"/>
  <c r="B754" i="11"/>
  <c r="A753" i="11"/>
  <c r="A754" i="11" l="1"/>
  <c r="B755" i="11"/>
  <c r="E214" i="11"/>
  <c r="I213" i="11"/>
  <c r="K213" i="11" l="1"/>
  <c r="F214" i="11"/>
  <c r="G214" i="11" s="1"/>
  <c r="B756" i="11"/>
  <c r="A755" i="11"/>
  <c r="P214" i="11" l="1"/>
  <c r="A756" i="11"/>
  <c r="B757" i="11"/>
  <c r="B758" i="11" l="1"/>
  <c r="A757" i="11"/>
  <c r="T214" i="11"/>
  <c r="S214" i="11"/>
  <c r="R214" i="11"/>
  <c r="Q214" i="11"/>
  <c r="O214" i="11"/>
  <c r="H214" i="11" s="1"/>
  <c r="E215" i="11" l="1"/>
  <c r="I214" i="11"/>
  <c r="J214" i="11"/>
  <c r="B759" i="11"/>
  <c r="A758" i="11"/>
  <c r="B760" i="11" l="1"/>
  <c r="A759" i="11"/>
  <c r="K214" i="11"/>
  <c r="F215" i="11"/>
  <c r="G215" i="11" s="1"/>
  <c r="P215" i="11" l="1"/>
  <c r="B761" i="11"/>
  <c r="A760" i="11"/>
  <c r="A761" i="11" l="1"/>
  <c r="B762" i="11"/>
  <c r="T215" i="11"/>
  <c r="S215" i="11"/>
  <c r="R215" i="11"/>
  <c r="Q215" i="11"/>
  <c r="O215" i="11"/>
  <c r="H215" i="11" s="1"/>
  <c r="E216" i="11" l="1"/>
  <c r="I215" i="11"/>
  <c r="J215" i="11"/>
  <c r="B763" i="11"/>
  <c r="A762" i="11"/>
  <c r="K215" i="11" l="1"/>
  <c r="F216" i="11"/>
  <c r="A763" i="11"/>
  <c r="B764" i="11"/>
  <c r="G216" i="11"/>
  <c r="A764" i="11" l="1"/>
  <c r="B765" i="11"/>
  <c r="P216" i="11"/>
  <c r="S216" i="11" l="1"/>
  <c r="R216" i="11"/>
  <c r="Q216" i="11"/>
  <c r="T216" i="11"/>
  <c r="J216" i="11" s="1"/>
  <c r="O216" i="11"/>
  <c r="H216" i="11" s="1"/>
  <c r="A765" i="11"/>
  <c r="B766" i="11"/>
  <c r="B767" i="11" l="1"/>
  <c r="A766" i="11"/>
  <c r="E217" i="11"/>
  <c r="I216" i="11"/>
  <c r="A767" i="11" l="1"/>
  <c r="B768" i="11"/>
  <c r="F217" i="11"/>
  <c r="K216" i="11"/>
  <c r="G217" i="11"/>
  <c r="P217" i="11" l="1"/>
  <c r="B769" i="11"/>
  <c r="A768" i="11"/>
  <c r="A769" i="11" l="1"/>
  <c r="B770" i="11"/>
  <c r="S217" i="11"/>
  <c r="R217" i="11"/>
  <c r="T217" i="11"/>
  <c r="J217" i="11" s="1"/>
  <c r="Q217" i="11"/>
  <c r="O217" i="11"/>
  <c r="H217" i="11" s="1"/>
  <c r="E218" i="11" l="1"/>
  <c r="I217" i="11"/>
  <c r="A770" i="11"/>
  <c r="B771" i="11"/>
  <c r="A771" i="11" l="1"/>
  <c r="B772" i="11"/>
  <c r="F218" i="11"/>
  <c r="K217" i="11"/>
  <c r="G218" i="11"/>
  <c r="P218" i="11" l="1"/>
  <c r="B773" i="11"/>
  <c r="A772" i="11"/>
  <c r="A773" i="11" l="1"/>
  <c r="B774" i="11"/>
  <c r="R218" i="11"/>
  <c r="Q218" i="11"/>
  <c r="O218" i="11"/>
  <c r="T218" i="11"/>
  <c r="J218" i="11" s="1"/>
  <c r="S218" i="11"/>
  <c r="H218" i="11" l="1"/>
  <c r="A774" i="11"/>
  <c r="B775" i="11"/>
  <c r="A775" i="11" l="1"/>
  <c r="B776" i="11"/>
  <c r="E219" i="11"/>
  <c r="I218" i="11"/>
  <c r="K218" i="11" l="1"/>
  <c r="F219" i="11"/>
  <c r="G219" i="11"/>
  <c r="B777" i="11"/>
  <c r="A776" i="11"/>
  <c r="A777" i="11" l="1"/>
  <c r="B778" i="11"/>
  <c r="P219" i="11"/>
  <c r="T219" i="11" l="1"/>
  <c r="S219" i="11"/>
  <c r="R219" i="11"/>
  <c r="Q219" i="11"/>
  <c r="O219" i="11"/>
  <c r="H219" i="11" s="1"/>
  <c r="A778" i="11"/>
  <c r="B779" i="11"/>
  <c r="A779" i="11" l="1"/>
  <c r="B780" i="11"/>
  <c r="E220" i="11"/>
  <c r="I219" i="11"/>
  <c r="J219" i="11"/>
  <c r="K219" i="11" l="1"/>
  <c r="F220" i="11"/>
  <c r="G220" i="11" s="1"/>
  <c r="A780" i="11"/>
  <c r="B781" i="11"/>
  <c r="P220" i="11" l="1"/>
  <c r="A781" i="11"/>
  <c r="B782" i="11"/>
  <c r="B783" i="11" l="1"/>
  <c r="A782" i="11"/>
  <c r="T220" i="11"/>
  <c r="S220" i="11"/>
  <c r="Q220" i="11"/>
  <c r="O220" i="11"/>
  <c r="H220" i="11" s="1"/>
  <c r="R220" i="11"/>
  <c r="E221" i="11" l="1"/>
  <c r="I220" i="11"/>
  <c r="J220" i="11"/>
  <c r="A783" i="11"/>
  <c r="B784" i="11"/>
  <c r="A784" i="11" l="1"/>
  <c r="B785" i="11"/>
  <c r="F221" i="11"/>
  <c r="K220" i="11"/>
  <c r="G221" i="11"/>
  <c r="P221" i="11" l="1"/>
  <c r="A785" i="11"/>
  <c r="B786" i="11"/>
  <c r="B787" i="11" l="1"/>
  <c r="A786" i="11"/>
  <c r="T221" i="11"/>
  <c r="S221" i="11"/>
  <c r="Q221" i="11"/>
  <c r="R221" i="11"/>
  <c r="O221" i="11"/>
  <c r="H221" i="11" s="1"/>
  <c r="E222" i="11" l="1"/>
  <c r="I221" i="11"/>
  <c r="J221" i="11"/>
  <c r="A787" i="11"/>
  <c r="B788" i="11"/>
  <c r="A788" i="11" l="1"/>
  <c r="B789" i="11"/>
  <c r="F222" i="11"/>
  <c r="K221" i="11"/>
  <c r="G222" i="11"/>
  <c r="P222" i="11" l="1"/>
  <c r="B790" i="11"/>
  <c r="A789" i="11"/>
  <c r="A790" i="11" l="1"/>
  <c r="B791" i="11"/>
  <c r="O222" i="11"/>
  <c r="T222" i="11"/>
  <c r="J222" i="11" s="1"/>
  <c r="S222" i="11"/>
  <c r="R222" i="11"/>
  <c r="Q222" i="11"/>
  <c r="H222" i="11" l="1"/>
  <c r="A791" i="11"/>
  <c r="B792" i="11"/>
  <c r="A792" i="11" l="1"/>
  <c r="B793" i="11"/>
  <c r="E223" i="11"/>
  <c r="I222" i="11"/>
  <c r="K222" i="11" l="1"/>
  <c r="F223" i="11"/>
  <c r="G223" i="11"/>
  <c r="A793" i="11"/>
  <c r="B794" i="11"/>
  <c r="B795" i="11" l="1"/>
  <c r="A794" i="11"/>
  <c r="P223" i="11"/>
  <c r="T223" i="11" l="1"/>
  <c r="J223" i="11" s="1"/>
  <c r="S223" i="11"/>
  <c r="R223" i="11"/>
  <c r="Q223" i="11"/>
  <c r="O223" i="11"/>
  <c r="H223" i="11" s="1"/>
  <c r="B796" i="11"/>
  <c r="A795" i="11"/>
  <c r="A796" i="11" l="1"/>
  <c r="B797" i="11"/>
  <c r="E224" i="11"/>
  <c r="I223" i="11"/>
  <c r="K223" i="11" l="1"/>
  <c r="F224" i="11"/>
  <c r="G224" i="11" s="1"/>
  <c r="B798" i="11"/>
  <c r="A797" i="11"/>
  <c r="P224" i="11" l="1"/>
  <c r="B799" i="11"/>
  <c r="A798" i="11"/>
  <c r="B800" i="11" l="1"/>
  <c r="A799" i="11"/>
  <c r="T224" i="11"/>
  <c r="S224" i="11"/>
  <c r="R224" i="11"/>
  <c r="Q224" i="11"/>
  <c r="O224" i="11"/>
  <c r="H224" i="11" s="1"/>
  <c r="E225" i="11" l="1"/>
  <c r="I224" i="11"/>
  <c r="J224" i="11"/>
  <c r="B801" i="11"/>
  <c r="A800" i="11"/>
  <c r="B802" i="11" l="1"/>
  <c r="A801" i="11"/>
  <c r="F225" i="11"/>
  <c r="K224" i="11"/>
  <c r="G225" i="11"/>
  <c r="P225" i="11" l="1"/>
  <c r="A802" i="11"/>
  <c r="B803" i="11"/>
  <c r="A803" i="11" l="1"/>
  <c r="B804" i="11"/>
  <c r="T225" i="11"/>
  <c r="S225" i="11"/>
  <c r="R225" i="11"/>
  <c r="Q225" i="11"/>
  <c r="O225" i="11"/>
  <c r="H225" i="11" s="1"/>
  <c r="E226" i="11" l="1"/>
  <c r="I225" i="11"/>
  <c r="J225" i="11"/>
  <c r="B805" i="11"/>
  <c r="A804" i="11"/>
  <c r="B806" i="11" l="1"/>
  <c r="A805" i="11"/>
  <c r="F226" i="11"/>
  <c r="K225" i="11"/>
  <c r="G226" i="11"/>
  <c r="P226" i="11" l="1"/>
  <c r="A806" i="11"/>
  <c r="B807" i="11"/>
  <c r="A807" i="11" l="1"/>
  <c r="B808" i="11"/>
  <c r="T226" i="11"/>
  <c r="S226" i="11"/>
  <c r="R226" i="11"/>
  <c r="Q226" i="11"/>
  <c r="O226" i="11"/>
  <c r="H226" i="11" s="1"/>
  <c r="E227" i="11" l="1"/>
  <c r="I226" i="11"/>
  <c r="J226" i="11"/>
  <c r="B809" i="11"/>
  <c r="A808" i="11"/>
  <c r="A809" i="11" l="1"/>
  <c r="B810" i="11"/>
  <c r="K226" i="11"/>
  <c r="F227" i="11"/>
  <c r="G227" i="11" s="1"/>
  <c r="P227" i="11" l="1"/>
  <c r="B811" i="11"/>
  <c r="A810" i="11"/>
  <c r="B812" i="11" l="1"/>
  <c r="A811" i="11"/>
  <c r="S227" i="11"/>
  <c r="R227" i="11"/>
  <c r="Q227" i="11"/>
  <c r="O227" i="11"/>
  <c r="H227" i="11" s="1"/>
  <c r="T227" i="11"/>
  <c r="J227" i="11" s="1"/>
  <c r="E228" i="11" l="1"/>
  <c r="I227" i="11"/>
  <c r="B813" i="11"/>
  <c r="A812" i="11"/>
  <c r="A813" i="11" l="1"/>
  <c r="B814" i="11"/>
  <c r="K227" i="11"/>
  <c r="F228" i="11"/>
  <c r="G228" i="11"/>
  <c r="P228" i="11" l="1"/>
  <c r="A814" i="11"/>
  <c r="B815" i="11"/>
  <c r="A815" i="11" l="1"/>
  <c r="B816" i="11"/>
  <c r="T228" i="11"/>
  <c r="S228" i="11"/>
  <c r="R228" i="11"/>
  <c r="Q228" i="11"/>
  <c r="O228" i="11"/>
  <c r="H228" i="11" s="1"/>
  <c r="E229" i="11" l="1"/>
  <c r="I228" i="11"/>
  <c r="J228" i="11"/>
  <c r="B817" i="11"/>
  <c r="A816" i="11"/>
  <c r="A817" i="11" l="1"/>
  <c r="B818" i="11"/>
  <c r="K228" i="11"/>
  <c r="F229" i="11"/>
  <c r="G229" i="11" s="1"/>
  <c r="P229" i="11" l="1"/>
  <c r="B819" i="11"/>
  <c r="A818" i="11"/>
  <c r="B820" i="11" l="1"/>
  <c r="A819" i="11"/>
  <c r="T229" i="11"/>
  <c r="S229" i="11"/>
  <c r="R229" i="11"/>
  <c r="Q229" i="11"/>
  <c r="O229" i="11"/>
  <c r="H229" i="11" s="1"/>
  <c r="E230" i="11" l="1"/>
  <c r="I229" i="11"/>
  <c r="J229" i="11"/>
  <c r="A820" i="11"/>
  <c r="B821" i="11"/>
  <c r="B822" i="11" l="1"/>
  <c r="A821" i="11"/>
  <c r="F230" i="11"/>
  <c r="K229" i="11"/>
  <c r="G230" i="11"/>
  <c r="P230" i="11" l="1"/>
  <c r="B823" i="11"/>
  <c r="A822" i="11"/>
  <c r="B824" i="11" l="1"/>
  <c r="A823" i="11"/>
  <c r="T230" i="11"/>
  <c r="R230" i="11"/>
  <c r="Q230" i="11"/>
  <c r="S230" i="11"/>
  <c r="O230" i="11"/>
  <c r="H230" i="11" s="1"/>
  <c r="E231" i="11" l="1"/>
  <c r="I230" i="11"/>
  <c r="J230" i="11"/>
  <c r="B825" i="11"/>
  <c r="A824" i="11"/>
  <c r="F231" i="11" l="1"/>
  <c r="K230" i="11"/>
  <c r="A825" i="11"/>
  <c r="B826" i="11"/>
  <c r="G231" i="11"/>
  <c r="P231" i="11" l="1"/>
  <c r="B827" i="11"/>
  <c r="A826" i="11"/>
  <c r="B828" i="11" l="1"/>
  <c r="A827" i="11"/>
  <c r="Q231" i="11"/>
  <c r="O231" i="11"/>
  <c r="T231" i="11"/>
  <c r="S231" i="11"/>
  <c r="R231" i="11"/>
  <c r="H231" i="11" l="1"/>
  <c r="J231" i="11"/>
  <c r="A828" i="11"/>
  <c r="B829" i="11"/>
  <c r="B830" i="11" l="1"/>
  <c r="A829" i="11"/>
  <c r="E232" i="11"/>
  <c r="I231" i="11"/>
  <c r="K231" i="11" l="1"/>
  <c r="F232" i="11"/>
  <c r="G232" i="11"/>
  <c r="A830" i="11"/>
  <c r="B831" i="11"/>
  <c r="B832" i="11" l="1"/>
  <c r="A831" i="11"/>
  <c r="P232" i="11"/>
  <c r="T232" i="11" l="1"/>
  <c r="S232" i="11"/>
  <c r="R232" i="11"/>
  <c r="Q232" i="11"/>
  <c r="O232" i="11"/>
  <c r="H232" i="11" s="1"/>
  <c r="A832" i="11"/>
  <c r="B833" i="11"/>
  <c r="A833" i="11" l="1"/>
  <c r="B834" i="11"/>
  <c r="E233" i="11"/>
  <c r="I232" i="11"/>
  <c r="J232" i="11"/>
  <c r="K232" i="11" l="1"/>
  <c r="F233" i="11"/>
  <c r="G233" i="11"/>
  <c r="A834" i="11"/>
  <c r="B835" i="11"/>
  <c r="A835" i="11" l="1"/>
  <c r="B836" i="11"/>
  <c r="P233" i="11"/>
  <c r="T233" i="11" l="1"/>
  <c r="S233" i="11"/>
  <c r="R233" i="11"/>
  <c r="Q233" i="11"/>
  <c r="O233" i="11"/>
  <c r="H233" i="11" s="1"/>
  <c r="A836" i="11"/>
  <c r="B837" i="11"/>
  <c r="E234" i="11" l="1"/>
  <c r="I233" i="11"/>
  <c r="B838" i="11"/>
  <c r="A837" i="11"/>
  <c r="J233" i="11"/>
  <c r="A838" i="11" l="1"/>
  <c r="B839" i="11"/>
  <c r="F234" i="11"/>
  <c r="K233" i="11"/>
  <c r="G234" i="11"/>
  <c r="P234" i="11" l="1"/>
  <c r="A839" i="11"/>
  <c r="B840" i="11"/>
  <c r="A840" i="11" l="1"/>
  <c r="B841" i="11"/>
  <c r="T234" i="11"/>
  <c r="S234" i="11"/>
  <c r="R234" i="11"/>
  <c r="O234" i="11"/>
  <c r="Q234" i="11"/>
  <c r="H234" i="11" l="1"/>
  <c r="J234" i="11"/>
  <c r="B842" i="11"/>
  <c r="A841" i="11"/>
  <c r="B843" i="11" l="1"/>
  <c r="A842" i="11"/>
  <c r="E235" i="11"/>
  <c r="I234" i="11"/>
  <c r="F235" i="11" l="1"/>
  <c r="K234" i="11"/>
  <c r="G235" i="11"/>
  <c r="A843" i="11"/>
  <c r="B844" i="11"/>
  <c r="B845" i="11" l="1"/>
  <c r="A844" i="11"/>
  <c r="P235" i="11"/>
  <c r="O235" i="11" l="1"/>
  <c r="T235" i="11"/>
  <c r="J235" i="11" s="1"/>
  <c r="S235" i="11"/>
  <c r="R235" i="11"/>
  <c r="Q235" i="11"/>
  <c r="A845" i="11"/>
  <c r="B846" i="11"/>
  <c r="A846" i="11" l="1"/>
  <c r="B847" i="11"/>
  <c r="H235" i="11"/>
  <c r="E236" i="11" l="1"/>
  <c r="I235" i="11"/>
  <c r="B848" i="11"/>
  <c r="A847" i="11"/>
  <c r="B849" i="11" l="1"/>
  <c r="A848" i="11"/>
  <c r="K235" i="11"/>
  <c r="F236" i="11"/>
  <c r="G236" i="11"/>
  <c r="P236" i="11" l="1"/>
  <c r="A849" i="11"/>
  <c r="B850" i="11"/>
  <c r="B851" i="11" l="1"/>
  <c r="A850" i="11"/>
  <c r="T236" i="11"/>
  <c r="S236" i="11"/>
  <c r="R236" i="11"/>
  <c r="Q236" i="11"/>
  <c r="O236" i="11"/>
  <c r="H236" i="11" s="1"/>
  <c r="E237" i="11" l="1"/>
  <c r="I236" i="11"/>
  <c r="J236" i="11"/>
  <c r="A851" i="11"/>
  <c r="B852" i="11"/>
  <c r="A852" i="11" l="1"/>
  <c r="B853" i="11"/>
  <c r="K236" i="11"/>
  <c r="F237" i="11"/>
  <c r="G237" i="11" s="1"/>
  <c r="P237" i="11" l="1"/>
  <c r="B854" i="11"/>
  <c r="A853" i="11"/>
  <c r="A854" i="11" l="1"/>
  <c r="B855" i="11"/>
  <c r="T237" i="11"/>
  <c r="S237" i="11"/>
  <c r="R237" i="11"/>
  <c r="Q237" i="11"/>
  <c r="O237" i="11"/>
  <c r="H237" i="11" s="1"/>
  <c r="E238" i="11" l="1"/>
  <c r="I237" i="11"/>
  <c r="J237" i="11"/>
  <c r="B856" i="11"/>
  <c r="A855" i="11"/>
  <c r="B857" i="11" l="1"/>
  <c r="A856" i="11"/>
  <c r="K237" i="11"/>
  <c r="F238" i="11"/>
  <c r="G238" i="11" s="1"/>
  <c r="P238" i="11" l="1"/>
  <c r="A857" i="11"/>
  <c r="B858" i="11"/>
  <c r="B859" i="11" l="1"/>
  <c r="A858" i="11"/>
  <c r="T238" i="11"/>
  <c r="S238" i="11"/>
  <c r="R238" i="11"/>
  <c r="Q238" i="11"/>
  <c r="O238" i="11"/>
  <c r="H238" i="11" s="1"/>
  <c r="E239" i="11" l="1"/>
  <c r="I238" i="11"/>
  <c r="J238" i="11"/>
  <c r="B860" i="11"/>
  <c r="A859" i="11"/>
  <c r="A860" i="11" l="1"/>
  <c r="B861" i="11"/>
  <c r="F239" i="11"/>
  <c r="K238" i="11"/>
  <c r="G239" i="11"/>
  <c r="P239" i="11" l="1"/>
  <c r="B862" i="11"/>
  <c r="A861" i="11"/>
  <c r="B863" i="11" l="1"/>
  <c r="A862" i="11"/>
  <c r="S239" i="11"/>
  <c r="R239" i="11"/>
  <c r="T239" i="11"/>
  <c r="Q239" i="11"/>
  <c r="O239" i="11"/>
  <c r="H239" i="11" s="1"/>
  <c r="E240" i="11" l="1"/>
  <c r="I239" i="11"/>
  <c r="J239" i="11"/>
  <c r="A863" i="11"/>
  <c r="B864" i="11"/>
  <c r="B865" i="11" l="1"/>
  <c r="A864" i="11"/>
  <c r="F240" i="11"/>
  <c r="K239" i="11"/>
  <c r="G240" i="11"/>
  <c r="P240" i="11" l="1"/>
  <c r="B866" i="11"/>
  <c r="A865" i="11"/>
  <c r="A866" i="11" l="1"/>
  <c r="B867" i="11"/>
  <c r="R240" i="11"/>
  <c r="Q240" i="11"/>
  <c r="O240" i="11"/>
  <c r="T240" i="11"/>
  <c r="S240" i="11"/>
  <c r="J240" i="11" l="1"/>
  <c r="H240" i="11"/>
  <c r="B868" i="11"/>
  <c r="A867" i="11"/>
  <c r="A868" i="11" l="1"/>
  <c r="B869" i="11"/>
  <c r="E241" i="11"/>
  <c r="I240" i="11"/>
  <c r="K240" i="11" l="1"/>
  <c r="F241" i="11"/>
  <c r="G241" i="11"/>
  <c r="A869" i="11"/>
  <c r="B870" i="11"/>
  <c r="B871" i="11" l="1"/>
  <c r="A870" i="11"/>
  <c r="P241" i="11"/>
  <c r="T241" i="11" l="1"/>
  <c r="S241" i="11"/>
  <c r="R241" i="11"/>
  <c r="Q241" i="11"/>
  <c r="O241" i="11"/>
  <c r="H241" i="11" s="1"/>
  <c r="A871" i="11"/>
  <c r="B872" i="11"/>
  <c r="A872" i="11" l="1"/>
  <c r="B873" i="11"/>
  <c r="E242" i="11"/>
  <c r="I241" i="11"/>
  <c r="J241" i="11"/>
  <c r="K241" i="11" l="1"/>
  <c r="F242" i="11"/>
  <c r="G242" i="11"/>
  <c r="B874" i="11"/>
  <c r="A873" i="11"/>
  <c r="A874" i="11" l="1"/>
  <c r="B875" i="11"/>
  <c r="P242" i="11"/>
  <c r="T242" i="11" l="1"/>
  <c r="S242" i="11"/>
  <c r="R242" i="11"/>
  <c r="Q242" i="11"/>
  <c r="O242" i="11"/>
  <c r="H242" i="11" s="1"/>
  <c r="B876" i="11"/>
  <c r="A875" i="11"/>
  <c r="B877" i="11" l="1"/>
  <c r="A876" i="11"/>
  <c r="E243" i="11"/>
  <c r="I242" i="11"/>
  <c r="J242" i="11"/>
  <c r="F243" i="11" l="1"/>
  <c r="K242" i="11"/>
  <c r="G243" i="11"/>
  <c r="A877" i="11"/>
  <c r="B878" i="11"/>
  <c r="A878" i="11" l="1"/>
  <c r="B879" i="11"/>
  <c r="P243" i="11"/>
  <c r="T243" i="11" l="1"/>
  <c r="S243" i="11"/>
  <c r="Q243" i="11"/>
  <c r="R243" i="11"/>
  <c r="O243" i="11"/>
  <c r="H243" i="11" s="1"/>
  <c r="B880" i="11"/>
  <c r="A879" i="11"/>
  <c r="A880" i="11" l="1"/>
  <c r="B881" i="11"/>
  <c r="E244" i="11"/>
  <c r="I243" i="11"/>
  <c r="J243" i="11"/>
  <c r="F244" i="11" l="1"/>
  <c r="K243" i="11"/>
  <c r="G244" i="11"/>
  <c r="B882" i="11"/>
  <c r="A881" i="11"/>
  <c r="B883" i="11" l="1"/>
  <c r="A882" i="11"/>
  <c r="P244" i="11"/>
  <c r="O244" i="11" l="1"/>
  <c r="T244" i="11"/>
  <c r="J244" i="11" s="1"/>
  <c r="S244" i="11"/>
  <c r="R244" i="11"/>
  <c r="Q244" i="11"/>
  <c r="B884" i="11"/>
  <c r="A883" i="11"/>
  <c r="A884" i="11" l="1"/>
  <c r="B885" i="11"/>
  <c r="H244" i="11"/>
  <c r="E245" i="11" l="1"/>
  <c r="I244" i="11"/>
  <c r="B886" i="11"/>
  <c r="A885" i="11"/>
  <c r="B887" i="11" l="1"/>
  <c r="A886" i="11"/>
  <c r="K244" i="11"/>
  <c r="F245" i="11"/>
  <c r="G245" i="11"/>
  <c r="P245" i="11" l="1"/>
  <c r="A887" i="11"/>
  <c r="B888" i="11"/>
  <c r="B889" i="11" l="1"/>
  <c r="A888" i="11"/>
  <c r="T245" i="11"/>
  <c r="S245" i="11"/>
  <c r="R245" i="11"/>
  <c r="Q245" i="11"/>
  <c r="O245" i="11"/>
  <c r="H245" i="11" s="1"/>
  <c r="E246" i="11" l="1"/>
  <c r="I245" i="11"/>
  <c r="J245" i="11"/>
  <c r="B890" i="11"/>
  <c r="A889" i="11"/>
  <c r="A890" i="11" l="1"/>
  <c r="B891" i="11"/>
  <c r="K245" i="11"/>
  <c r="F246" i="11"/>
  <c r="G246" i="11"/>
  <c r="P246" i="11" l="1"/>
  <c r="B892" i="11"/>
  <c r="A891" i="11"/>
  <c r="B893" i="11" l="1"/>
  <c r="A892" i="11"/>
  <c r="T246" i="11"/>
  <c r="S246" i="11"/>
  <c r="R246" i="11"/>
  <c r="Q246" i="11"/>
  <c r="O246" i="11"/>
  <c r="H246" i="11" s="1"/>
  <c r="E247" i="11" l="1"/>
  <c r="I246" i="11"/>
  <c r="J246" i="11"/>
  <c r="A893" i="11"/>
  <c r="B894" i="11"/>
  <c r="B895" i="11" l="1"/>
  <c r="A894" i="11"/>
  <c r="F247" i="11"/>
  <c r="K246" i="11"/>
  <c r="G247" i="11"/>
  <c r="P247" i="11" l="1"/>
  <c r="B896" i="11"/>
  <c r="A895" i="11"/>
  <c r="B897" i="11" l="1"/>
  <c r="A896" i="11"/>
  <c r="T247" i="11"/>
  <c r="S247" i="11"/>
  <c r="R247" i="11"/>
  <c r="Q247" i="11"/>
  <c r="O247" i="11"/>
  <c r="H247" i="11" s="1"/>
  <c r="E248" i="11" l="1"/>
  <c r="I247" i="11"/>
  <c r="J247" i="11"/>
  <c r="B898" i="11"/>
  <c r="A897" i="11"/>
  <c r="B899" i="11" l="1"/>
  <c r="A898" i="11"/>
  <c r="F248" i="11"/>
  <c r="K247" i="11"/>
  <c r="G248" i="11"/>
  <c r="P248" i="11" l="1"/>
  <c r="B900" i="11"/>
  <c r="A899" i="11"/>
  <c r="B901" i="11" l="1"/>
  <c r="A900" i="11"/>
  <c r="T248" i="11"/>
  <c r="S248" i="11"/>
  <c r="O248" i="11"/>
  <c r="Q248" i="11"/>
  <c r="R248" i="11"/>
  <c r="H248" i="11" l="1"/>
  <c r="J248" i="11"/>
  <c r="A901" i="11"/>
  <c r="B902" i="11"/>
  <c r="B903" i="11" l="1"/>
  <c r="A902" i="11"/>
  <c r="E249" i="11"/>
  <c r="I248" i="11"/>
  <c r="K248" i="11" l="1"/>
  <c r="F249" i="11"/>
  <c r="G249" i="11"/>
  <c r="B904" i="11"/>
  <c r="A903" i="11"/>
  <c r="A904" i="11" l="1"/>
  <c r="B905" i="11"/>
  <c r="P249" i="11"/>
  <c r="T249" i="11" l="1"/>
  <c r="S249" i="11"/>
  <c r="R249" i="11"/>
  <c r="Q249" i="11"/>
  <c r="O249" i="11"/>
  <c r="H249" i="11" s="1"/>
  <c r="A905" i="11"/>
  <c r="B906" i="11"/>
  <c r="B907" i="11" l="1"/>
  <c r="A906" i="11"/>
  <c r="E250" i="11"/>
  <c r="I249" i="11"/>
  <c r="J249" i="11"/>
  <c r="K249" i="11" l="1"/>
  <c r="F250" i="11"/>
  <c r="G250" i="11"/>
  <c r="A907" i="11"/>
  <c r="B908" i="11"/>
  <c r="B909" i="11" l="1"/>
  <c r="A908" i="11"/>
  <c r="P250" i="11"/>
  <c r="O250" i="11" l="1"/>
  <c r="T250" i="11"/>
  <c r="J250" i="11" s="1"/>
  <c r="S250" i="11"/>
  <c r="R250" i="11"/>
  <c r="Q250" i="11"/>
  <c r="B910" i="11"/>
  <c r="A909" i="11"/>
  <c r="A910" i="11" l="1"/>
  <c r="B911" i="11"/>
  <c r="H250" i="11"/>
  <c r="E251" i="11" l="1"/>
  <c r="I250" i="11"/>
  <c r="B912" i="11"/>
  <c r="A911" i="11"/>
  <c r="A912" i="11" l="1"/>
  <c r="B913" i="11"/>
  <c r="F251" i="11"/>
  <c r="K250" i="11"/>
  <c r="G251" i="11"/>
  <c r="P251" i="11" l="1"/>
  <c r="A913" i="11"/>
  <c r="B914" i="11"/>
  <c r="B915" i="11" l="1"/>
  <c r="A914" i="11"/>
  <c r="T251" i="11"/>
  <c r="S251" i="11"/>
  <c r="R251" i="11"/>
  <c r="Q251" i="11"/>
  <c r="O251" i="11"/>
  <c r="H251" i="11" s="1"/>
  <c r="E252" i="11" l="1"/>
  <c r="I251" i="11"/>
  <c r="J251" i="11"/>
  <c r="A915" i="11"/>
  <c r="B916" i="11"/>
  <c r="B917" i="11" l="1"/>
  <c r="A916" i="11"/>
  <c r="F252" i="11"/>
  <c r="K251" i="11"/>
  <c r="G252" i="11"/>
  <c r="P252" i="11" l="1"/>
  <c r="A917" i="11"/>
  <c r="B918" i="11"/>
  <c r="B919" i="11" l="1"/>
  <c r="A918" i="11"/>
  <c r="O252" i="11"/>
  <c r="T252" i="11"/>
  <c r="J252" i="11" s="1"/>
  <c r="S252" i="11"/>
  <c r="R252" i="11"/>
  <c r="Q252" i="11"/>
  <c r="H252" i="11" l="1"/>
  <c r="B920" i="11"/>
  <c r="A919" i="11"/>
  <c r="B921" i="11" l="1"/>
  <c r="A920" i="11"/>
  <c r="E253" i="11"/>
  <c r="I252" i="11"/>
  <c r="K252" i="11" l="1"/>
  <c r="F253" i="11"/>
  <c r="G253" i="11"/>
  <c r="B922" i="11"/>
  <c r="A922" i="11" s="1"/>
  <c r="A921" i="11"/>
  <c r="P253" i="11" l="1"/>
  <c r="T253" i="11" l="1"/>
  <c r="S253" i="11"/>
  <c r="R253" i="11"/>
  <c r="Q253" i="11"/>
  <c r="O253" i="11"/>
  <c r="H253" i="11" s="1"/>
  <c r="E254" i="11" l="1"/>
  <c r="I253" i="11"/>
  <c r="J253" i="11"/>
  <c r="K253" i="11" l="1"/>
  <c r="F254" i="11"/>
  <c r="G254" i="11"/>
  <c r="P254" i="11" l="1"/>
  <c r="T254" i="11" l="1"/>
  <c r="S254" i="11"/>
  <c r="R254" i="11"/>
  <c r="Q254" i="11"/>
  <c r="O254" i="11"/>
  <c r="H254" i="11" s="1"/>
  <c r="E255" i="11" l="1"/>
  <c r="I254" i="11"/>
  <c r="J254" i="11"/>
  <c r="F255" i="11" l="1"/>
  <c r="K254" i="11"/>
  <c r="G255" i="11"/>
  <c r="P255" i="11" l="1"/>
  <c r="R255" i="11" l="1"/>
  <c r="Q255" i="11"/>
  <c r="O255" i="11"/>
  <c r="H255" i="11" s="1"/>
  <c r="T255" i="11"/>
  <c r="S255" i="11"/>
  <c r="E256" i="11" l="1"/>
  <c r="I255" i="11"/>
  <c r="J255" i="11"/>
  <c r="F256" i="11" l="1"/>
  <c r="K255" i="11"/>
  <c r="G256" i="11"/>
  <c r="P256" i="11" l="1"/>
  <c r="T256" i="11" l="1"/>
  <c r="S256" i="11"/>
  <c r="R256" i="11"/>
  <c r="Q256" i="11"/>
  <c r="O256" i="11"/>
  <c r="H256" i="11" s="1"/>
  <c r="E257" i="11" l="1"/>
  <c r="I256" i="11"/>
  <c r="J256" i="11"/>
  <c r="K256" i="11" l="1"/>
  <c r="F257" i="11"/>
  <c r="G257" i="11"/>
  <c r="P257" i="11" l="1"/>
  <c r="T257" i="11" l="1"/>
  <c r="S257" i="11"/>
  <c r="R257" i="11"/>
  <c r="Q257" i="11"/>
  <c r="O257" i="11"/>
  <c r="H257" i="11" s="1"/>
  <c r="E258" i="11" l="1"/>
  <c r="I257" i="11"/>
  <c r="J257" i="11"/>
  <c r="F258" i="11" l="1"/>
  <c r="K257" i="11"/>
  <c r="G258" i="11"/>
  <c r="P258" i="11" l="1"/>
  <c r="O258" i="11" l="1"/>
  <c r="T258" i="11"/>
  <c r="J258" i="11" s="1"/>
  <c r="S258" i="11"/>
  <c r="R258" i="11"/>
  <c r="Q258" i="11"/>
  <c r="H258" i="11" l="1"/>
  <c r="E259" i="11" l="1"/>
  <c r="I258" i="11"/>
  <c r="K258" i="11" l="1"/>
  <c r="F259" i="11"/>
  <c r="G259" i="11"/>
  <c r="P259" i="11" l="1"/>
  <c r="Q259" i="11" l="1"/>
  <c r="O259" i="11"/>
  <c r="T259" i="11"/>
  <c r="J259" i="11" s="1"/>
  <c r="S259" i="11"/>
  <c r="R259" i="11"/>
  <c r="H259" i="11" l="1"/>
  <c r="E260" i="11" l="1"/>
  <c r="I259" i="11"/>
  <c r="F260" i="11" l="1"/>
  <c r="K259" i="11"/>
  <c r="G260" i="11"/>
  <c r="P260" i="11" l="1"/>
  <c r="T260" i="11" l="1"/>
  <c r="R260" i="11"/>
  <c r="Q260" i="11"/>
  <c r="O260" i="11"/>
  <c r="S260" i="11"/>
  <c r="H260" i="11" l="1"/>
  <c r="J260" i="11"/>
  <c r="E261" i="11" l="1"/>
  <c r="I260" i="11"/>
  <c r="F261" i="11" l="1"/>
  <c r="K260" i="11"/>
  <c r="G261" i="11"/>
  <c r="P261" i="11" l="1"/>
  <c r="T261" i="11" l="1"/>
  <c r="S261" i="11"/>
  <c r="R261" i="11"/>
  <c r="Q261" i="11"/>
  <c r="O261" i="11"/>
  <c r="H261" i="11" s="1"/>
  <c r="E262" i="11" l="1"/>
  <c r="I261" i="11"/>
  <c r="J261" i="11"/>
  <c r="K261" i="11" l="1"/>
  <c r="F262" i="11"/>
  <c r="G262" i="11"/>
  <c r="P262" i="11" l="1"/>
  <c r="S262" i="11" l="1"/>
  <c r="T262" i="11"/>
  <c r="R262" i="11"/>
  <c r="Q262" i="11"/>
  <c r="O262" i="11"/>
  <c r="H262" i="11" l="1"/>
  <c r="J262" i="11"/>
  <c r="E263" i="11" l="1"/>
  <c r="I262" i="11"/>
  <c r="F263" i="11" l="1"/>
  <c r="K262" i="11"/>
  <c r="G263" i="11"/>
  <c r="P263" i="11" l="1"/>
  <c r="O263" i="11" l="1"/>
  <c r="T263" i="11"/>
  <c r="J263" i="11" s="1"/>
  <c r="S263" i="11"/>
  <c r="R263" i="11"/>
  <c r="Q263" i="11"/>
  <c r="H263" i="11" l="1"/>
  <c r="E264" i="11" l="1"/>
  <c r="I263" i="11"/>
  <c r="K263" i="11" l="1"/>
  <c r="F264" i="11"/>
  <c r="G264" i="11"/>
  <c r="P264" i="11" l="1"/>
  <c r="T264" i="11" l="1"/>
  <c r="S264" i="11"/>
  <c r="R264" i="11"/>
  <c r="O264" i="11"/>
  <c r="Q264" i="11"/>
  <c r="H264" i="11" l="1"/>
  <c r="J264" i="11"/>
  <c r="E265" i="11" l="1"/>
  <c r="I264" i="11"/>
  <c r="F265" i="11" l="1"/>
  <c r="K264" i="11"/>
  <c r="G265" i="11"/>
  <c r="P265" i="11" l="1"/>
  <c r="T265" i="11" l="1"/>
  <c r="R265" i="11"/>
  <c r="S265" i="11"/>
  <c r="Q265" i="11"/>
  <c r="O265" i="11"/>
  <c r="H265" i="11" s="1"/>
  <c r="E266" i="11" l="1"/>
  <c r="I265" i="11"/>
  <c r="J265" i="11"/>
  <c r="K265" i="11" l="1"/>
  <c r="F266" i="11"/>
  <c r="G266" i="11"/>
  <c r="P266" i="11" l="1"/>
  <c r="Q266" i="11" l="1"/>
  <c r="O266" i="11"/>
  <c r="T266" i="11"/>
  <c r="J266" i="11" s="1"/>
  <c r="S266" i="11"/>
  <c r="R266" i="11"/>
  <c r="H266" i="11" l="1"/>
  <c r="E267" i="11" l="1"/>
  <c r="I266" i="11"/>
  <c r="F267" i="11" l="1"/>
  <c r="K266" i="11"/>
  <c r="G267" i="11"/>
  <c r="P267" i="11" l="1"/>
  <c r="T267" i="11" l="1"/>
  <c r="Q267" i="11"/>
  <c r="S267" i="11"/>
  <c r="R267" i="11"/>
  <c r="O267" i="11"/>
  <c r="H267" i="11" s="1"/>
  <c r="E268" i="11" l="1"/>
  <c r="I267" i="11"/>
  <c r="J267" i="11"/>
  <c r="K267" i="11" l="1"/>
  <c r="F268" i="11"/>
  <c r="G268" i="11"/>
  <c r="P268" i="11" l="1"/>
  <c r="R268" i="11" l="1"/>
  <c r="Q268" i="11"/>
  <c r="T268" i="11"/>
  <c r="S268" i="11"/>
  <c r="O268" i="11"/>
  <c r="H268" i="11" s="1"/>
  <c r="E269" i="11" l="1"/>
  <c r="I268" i="11"/>
  <c r="J268" i="11"/>
  <c r="K268" i="11" l="1"/>
  <c r="F269" i="11"/>
  <c r="G269" i="11"/>
  <c r="P269" i="11" l="1"/>
  <c r="S269" i="11" l="1"/>
  <c r="R269" i="11"/>
  <c r="T269" i="11"/>
  <c r="J269" i="11" s="1"/>
  <c r="Q269" i="11"/>
  <c r="O269" i="11"/>
  <c r="H269" i="11" s="1"/>
  <c r="E270" i="11" l="1"/>
  <c r="I269" i="11"/>
  <c r="K269" i="11" l="1"/>
  <c r="F270" i="11"/>
  <c r="G270" i="11"/>
  <c r="P270" i="11" l="1"/>
  <c r="O270" i="11" l="1"/>
  <c r="T270" i="11"/>
  <c r="S270" i="11"/>
  <c r="R270" i="11"/>
  <c r="Q270" i="11"/>
  <c r="J270" i="11" l="1"/>
  <c r="H270" i="11"/>
  <c r="E271" i="11" l="1"/>
  <c r="I270" i="11"/>
  <c r="F271" i="11" l="1"/>
  <c r="K270" i="11"/>
  <c r="G271" i="11"/>
  <c r="P271" i="11" l="1"/>
  <c r="T271" i="11" l="1"/>
  <c r="R271" i="11"/>
  <c r="Q271" i="11"/>
  <c r="O271" i="11"/>
  <c r="H271" i="11" s="1"/>
  <c r="S271" i="11"/>
  <c r="E272" i="11" l="1"/>
  <c r="I271" i="11"/>
  <c r="J271" i="11"/>
  <c r="F272" i="11" l="1"/>
  <c r="K271" i="11"/>
  <c r="G272" i="11"/>
  <c r="P272" i="11" l="1"/>
  <c r="T272" i="11" l="1"/>
  <c r="O272" i="11"/>
  <c r="R272" i="11"/>
  <c r="Q272" i="11"/>
  <c r="S272" i="11"/>
  <c r="H272" i="11" l="1"/>
  <c r="J272" i="11"/>
  <c r="E273" i="11" l="1"/>
  <c r="I272" i="11"/>
  <c r="K272" i="11" l="1"/>
  <c r="F273" i="11"/>
  <c r="G273" i="11"/>
  <c r="P273" i="11" l="1"/>
  <c r="T273" i="11" l="1"/>
  <c r="S273" i="11"/>
  <c r="R273" i="11"/>
  <c r="Q273" i="11"/>
  <c r="O273" i="11"/>
  <c r="H273" i="11" l="1"/>
  <c r="J273" i="11"/>
  <c r="E274" i="11" l="1"/>
  <c r="I273" i="11"/>
  <c r="K273" i="11" l="1"/>
  <c r="F274" i="11"/>
  <c r="G274" i="11"/>
  <c r="P274" i="11" l="1"/>
  <c r="S274" i="11" l="1"/>
  <c r="R274" i="11"/>
  <c r="Q274" i="11"/>
  <c r="O274" i="11"/>
  <c r="H274" i="11" s="1"/>
  <c r="T274" i="11"/>
  <c r="J274" i="11" s="1"/>
  <c r="E275" i="11" l="1"/>
  <c r="I274" i="11"/>
  <c r="F275" i="11" l="1"/>
  <c r="K274" i="11"/>
  <c r="G275" i="11"/>
  <c r="P275" i="11" l="1"/>
  <c r="R275" i="11" l="1"/>
  <c r="Q275" i="11"/>
  <c r="O275" i="11"/>
  <c r="H275" i="11" s="1"/>
  <c r="T275" i="11"/>
  <c r="S275" i="11"/>
  <c r="E276" i="11" l="1"/>
  <c r="I275" i="11"/>
  <c r="J275" i="11"/>
  <c r="F276" i="11" l="1"/>
  <c r="K275" i="11"/>
  <c r="G276" i="11"/>
  <c r="P276" i="11" l="1"/>
  <c r="S276" i="11" l="1"/>
  <c r="O276" i="11"/>
  <c r="T276" i="11"/>
  <c r="R276" i="11"/>
  <c r="Q276" i="11"/>
  <c r="J276" i="11" l="1"/>
  <c r="H276" i="11"/>
  <c r="E277" i="11" l="1"/>
  <c r="I276" i="11"/>
  <c r="K276" i="11" l="1"/>
  <c r="F277" i="11"/>
  <c r="G277" i="11"/>
  <c r="P277" i="11" l="1"/>
  <c r="T277" i="11" l="1"/>
  <c r="S277" i="11"/>
  <c r="R277" i="11"/>
  <c r="Q277" i="11"/>
  <c r="O277" i="11"/>
  <c r="H277" i="11" s="1"/>
  <c r="E278" i="11" l="1"/>
  <c r="I277" i="11"/>
  <c r="J277" i="11"/>
  <c r="K277" i="11" l="1"/>
  <c r="F278" i="11"/>
  <c r="G278" i="11"/>
  <c r="P278" i="11" l="1"/>
  <c r="O278" i="11" l="1"/>
  <c r="T278" i="11"/>
  <c r="S278" i="11"/>
  <c r="R278" i="11"/>
  <c r="Q278" i="11"/>
  <c r="J278" i="11" l="1"/>
  <c r="H278" i="11"/>
  <c r="E279" i="11" l="1"/>
  <c r="I278" i="11"/>
  <c r="K278" i="11" l="1"/>
  <c r="F279" i="11"/>
  <c r="G279" i="11"/>
  <c r="P279" i="11" l="1"/>
  <c r="T279" i="11" l="1"/>
  <c r="R279" i="11"/>
  <c r="S279" i="11"/>
  <c r="Q279" i="11"/>
  <c r="O279" i="11"/>
  <c r="H279" i="11" s="1"/>
  <c r="E280" i="11" l="1"/>
  <c r="I279" i="11"/>
  <c r="J279" i="11"/>
  <c r="K279" i="11" l="1"/>
  <c r="F280" i="11"/>
  <c r="G280" i="11"/>
  <c r="P280" i="11" l="1"/>
  <c r="T280" i="11" l="1"/>
  <c r="R280" i="11"/>
  <c r="S280" i="11"/>
  <c r="Q280" i="11"/>
  <c r="O280" i="11"/>
  <c r="H280" i="11" s="1"/>
  <c r="E281" i="11" l="1"/>
  <c r="I280" i="11"/>
  <c r="J280" i="11"/>
  <c r="F281" i="11" l="1"/>
  <c r="K280" i="11"/>
  <c r="G281" i="11"/>
  <c r="P281" i="11" l="1"/>
  <c r="O281" i="11" l="1"/>
  <c r="T281" i="11"/>
  <c r="S281" i="11"/>
  <c r="R281" i="11"/>
  <c r="Q281" i="11"/>
  <c r="J281" i="11" l="1"/>
  <c r="H281" i="11"/>
  <c r="E282" i="11" l="1"/>
  <c r="I281" i="11"/>
  <c r="K281" i="11" l="1"/>
  <c r="F282" i="11"/>
  <c r="G282" i="11"/>
  <c r="P282" i="11" l="1"/>
  <c r="T282" i="11" l="1"/>
  <c r="R282" i="11"/>
  <c r="S282" i="11"/>
  <c r="Q282" i="11"/>
  <c r="O282" i="11"/>
  <c r="H282" i="11" l="1"/>
  <c r="J282" i="11"/>
  <c r="E283" i="11" l="1"/>
  <c r="I282" i="11"/>
  <c r="K282" i="11" l="1"/>
  <c r="F283" i="11"/>
  <c r="G283" i="11"/>
  <c r="P283" i="11" l="1"/>
  <c r="T283" i="11" l="1"/>
  <c r="S283" i="11"/>
  <c r="R283" i="11"/>
  <c r="Q283" i="11"/>
  <c r="O283" i="11"/>
  <c r="H283" i="11" s="1"/>
  <c r="E284" i="11" l="1"/>
  <c r="I283" i="11"/>
  <c r="J283" i="11"/>
  <c r="K283" i="11" l="1"/>
  <c r="F284" i="11"/>
  <c r="G284" i="11"/>
  <c r="P284" i="11" l="1"/>
  <c r="T284" i="11" l="1"/>
  <c r="O284" i="11"/>
  <c r="S284" i="11"/>
  <c r="R284" i="11"/>
  <c r="Q284" i="11"/>
  <c r="H284" i="11" l="1"/>
  <c r="J284" i="11"/>
  <c r="E285" i="11" l="1"/>
  <c r="I284" i="11"/>
  <c r="K284" i="11" l="1"/>
  <c r="F285" i="11"/>
  <c r="G285" i="11"/>
  <c r="P285" i="11" l="1"/>
  <c r="T285" i="11" l="1"/>
  <c r="S285" i="11"/>
  <c r="R285" i="11"/>
  <c r="Q285" i="11"/>
  <c r="O285" i="11"/>
  <c r="H285" i="11" s="1"/>
  <c r="E286" i="11" l="1"/>
  <c r="I285" i="11"/>
  <c r="J285" i="11"/>
  <c r="K285" i="11" l="1"/>
  <c r="F286" i="11"/>
  <c r="G286" i="11"/>
  <c r="P286" i="11" l="1"/>
  <c r="T286" i="11" l="1"/>
  <c r="S286" i="11"/>
  <c r="R286" i="11"/>
  <c r="Q286" i="11"/>
  <c r="O286" i="11"/>
  <c r="H286" i="11" s="1"/>
  <c r="E287" i="11" l="1"/>
  <c r="I286" i="11"/>
  <c r="J286" i="11"/>
  <c r="F287" i="11" l="1"/>
  <c r="K286" i="11"/>
  <c r="G287" i="11"/>
  <c r="P287" i="11" l="1"/>
  <c r="R287" i="11" l="1"/>
  <c r="O287" i="11"/>
  <c r="H287" i="11" s="1"/>
  <c r="Q287" i="11"/>
  <c r="T287" i="11"/>
  <c r="S287" i="11"/>
  <c r="E288" i="11" l="1"/>
  <c r="I287" i="11"/>
  <c r="J287" i="11"/>
  <c r="K287" i="11" l="1"/>
  <c r="F288" i="11"/>
  <c r="G288" i="11"/>
  <c r="P288" i="11" l="1"/>
  <c r="T288" i="11" l="1"/>
  <c r="S288" i="11"/>
  <c r="R288" i="11"/>
  <c r="Q288" i="11"/>
  <c r="O288" i="11"/>
  <c r="H288" i="11" l="1"/>
  <c r="J288" i="11"/>
  <c r="E289" i="11" l="1"/>
  <c r="I288" i="11"/>
  <c r="F289" i="11" l="1"/>
  <c r="K288" i="11"/>
  <c r="G289" i="11"/>
  <c r="P289" i="11" l="1"/>
  <c r="T289" i="11" l="1"/>
  <c r="S289" i="11"/>
  <c r="R289" i="11"/>
  <c r="Q289" i="11"/>
  <c r="O289" i="11"/>
  <c r="H289" i="11" s="1"/>
  <c r="E290" i="11" l="1"/>
  <c r="I289" i="11"/>
  <c r="J289" i="11"/>
  <c r="F290" i="11" l="1"/>
  <c r="K289" i="11"/>
  <c r="G290" i="11"/>
  <c r="P290" i="11" l="1"/>
  <c r="Q290" i="11" l="1"/>
  <c r="O290" i="11"/>
  <c r="T290" i="11"/>
  <c r="J290" i="11" s="1"/>
  <c r="S290" i="11"/>
  <c r="R290" i="11"/>
  <c r="H290" i="11" l="1"/>
  <c r="E291" i="11" l="1"/>
  <c r="I290" i="11"/>
  <c r="K290" i="11" l="1"/>
  <c r="F291" i="11"/>
  <c r="G291" i="11"/>
  <c r="P291" i="11" l="1"/>
  <c r="T291" i="11" l="1"/>
  <c r="R291" i="11"/>
  <c r="S291" i="11"/>
  <c r="Q291" i="11"/>
  <c r="O291" i="11"/>
  <c r="H291" i="11" l="1"/>
  <c r="J291" i="11"/>
  <c r="E292" i="11" l="1"/>
  <c r="I291" i="11"/>
  <c r="F292" i="11" l="1"/>
  <c r="K291" i="11"/>
  <c r="G292" i="11"/>
  <c r="P292" i="11" l="1"/>
  <c r="T292" i="11" l="1"/>
  <c r="S292" i="11"/>
  <c r="R292" i="11"/>
  <c r="Q292" i="11"/>
  <c r="O292" i="11"/>
  <c r="H292" i="11" s="1"/>
  <c r="E293" i="11" l="1"/>
  <c r="I292" i="11"/>
  <c r="J292" i="11"/>
  <c r="F293" i="11" l="1"/>
  <c r="K292" i="11"/>
  <c r="G293" i="11"/>
  <c r="P293" i="11" l="1"/>
  <c r="Q293" i="11" l="1"/>
  <c r="O293" i="11"/>
  <c r="T293" i="11"/>
  <c r="J293" i="11" s="1"/>
  <c r="S293" i="11"/>
  <c r="R293" i="11"/>
  <c r="H293" i="11" l="1"/>
  <c r="E294" i="11" l="1"/>
  <c r="I293" i="11"/>
  <c r="K293" i="11" l="1"/>
  <c r="F294" i="11"/>
  <c r="G294" i="11"/>
  <c r="P294" i="11" l="1"/>
  <c r="T294" i="11" l="1"/>
  <c r="R294" i="11"/>
  <c r="O294" i="11"/>
  <c r="S294" i="11"/>
  <c r="Q294" i="11"/>
  <c r="H294" i="11" l="1"/>
  <c r="J294" i="11"/>
  <c r="E295" i="11" l="1"/>
  <c r="I294" i="11"/>
  <c r="K294" i="11" l="1"/>
  <c r="F295" i="11"/>
  <c r="G295" i="11"/>
  <c r="P295" i="11" l="1"/>
  <c r="T295" i="11" l="1"/>
  <c r="S295" i="11"/>
  <c r="R295" i="11"/>
  <c r="Q295" i="11"/>
  <c r="O295" i="11"/>
  <c r="H295" i="11" s="1"/>
  <c r="E296" i="11" l="1"/>
  <c r="I295" i="11"/>
  <c r="J295" i="11"/>
  <c r="F296" i="11" l="1"/>
  <c r="K295" i="11"/>
  <c r="G296" i="11"/>
  <c r="P296" i="11" l="1"/>
  <c r="Q296" i="11" l="1"/>
  <c r="O296" i="11"/>
  <c r="T296" i="11"/>
  <c r="J296" i="11" s="1"/>
  <c r="S296" i="11"/>
  <c r="R296" i="11"/>
  <c r="H296" i="11" l="1"/>
  <c r="E297" i="11" l="1"/>
  <c r="I296" i="11"/>
  <c r="K296" i="11" l="1"/>
  <c r="F297" i="11"/>
  <c r="G297" i="11"/>
  <c r="P297" i="11" l="1"/>
  <c r="T297" i="11" l="1"/>
  <c r="S297" i="11"/>
  <c r="R297" i="11"/>
  <c r="O297" i="11"/>
  <c r="Q297" i="11"/>
  <c r="H297" i="11" l="1"/>
  <c r="J297" i="11"/>
  <c r="E298" i="11" l="1"/>
  <c r="I297" i="11"/>
  <c r="F298" i="11" l="1"/>
  <c r="K297" i="11"/>
  <c r="G298" i="11"/>
  <c r="P298" i="11" l="1"/>
  <c r="R298" i="11" l="1"/>
  <c r="T298" i="11"/>
  <c r="S298" i="11"/>
  <c r="O298" i="11"/>
  <c r="Q298" i="11"/>
  <c r="H298" i="11" l="1"/>
  <c r="J298" i="11"/>
  <c r="E299" i="11" l="1"/>
  <c r="I298" i="11"/>
  <c r="F299" i="11" l="1"/>
  <c r="K298" i="11"/>
  <c r="G299" i="11"/>
  <c r="P299" i="11" l="1"/>
  <c r="Q299" i="11" l="1"/>
  <c r="O299" i="11"/>
  <c r="T299" i="11"/>
  <c r="J299" i="11" s="1"/>
  <c r="S299" i="11"/>
  <c r="R299" i="11"/>
  <c r="H299" i="11" l="1"/>
  <c r="E300" i="11" l="1"/>
  <c r="I299" i="11"/>
  <c r="K299" i="11" l="1"/>
  <c r="F300" i="11"/>
  <c r="G300" i="11"/>
  <c r="P300" i="11" l="1"/>
  <c r="T300" i="11" l="1"/>
  <c r="S300" i="11"/>
  <c r="R300" i="11"/>
  <c r="O300" i="11"/>
  <c r="Q300" i="11"/>
  <c r="H300" i="11" l="1"/>
  <c r="J300" i="11"/>
  <c r="E301" i="11" l="1"/>
  <c r="I300" i="11"/>
  <c r="F301" i="11" l="1"/>
  <c r="K300" i="11"/>
  <c r="G301" i="11"/>
  <c r="P301" i="11" l="1"/>
  <c r="T301" i="11" l="1"/>
  <c r="S301" i="11"/>
  <c r="Q301" i="11"/>
  <c r="R301" i="11"/>
  <c r="O301" i="11"/>
  <c r="H301" i="11" l="1"/>
  <c r="J301" i="11"/>
  <c r="E302" i="11" l="1"/>
  <c r="I301" i="11"/>
  <c r="K301" i="11" l="1"/>
  <c r="F302" i="11"/>
  <c r="G302" i="11"/>
  <c r="P302" i="11" l="1"/>
  <c r="T302" i="11" l="1"/>
  <c r="R302" i="11"/>
  <c r="Q302" i="11"/>
  <c r="O302" i="11"/>
  <c r="S302" i="11"/>
  <c r="H302" i="11" l="1"/>
  <c r="J302" i="11"/>
  <c r="E303" i="11" l="1"/>
  <c r="I302" i="11"/>
  <c r="K302" i="11" l="1"/>
  <c r="F303" i="11"/>
  <c r="G303" i="11"/>
  <c r="P303" i="11" l="1"/>
  <c r="T303" i="11" l="1"/>
  <c r="S303" i="11"/>
  <c r="R303" i="11"/>
  <c r="O303" i="11"/>
  <c r="Q303" i="11"/>
  <c r="H303" i="11" l="1"/>
  <c r="J303" i="11"/>
  <c r="E304" i="11" l="1"/>
  <c r="I303" i="11"/>
  <c r="F304" i="11" l="1"/>
  <c r="K303" i="11"/>
  <c r="G304" i="11"/>
  <c r="P304" i="11" l="1"/>
  <c r="T304" i="11" l="1"/>
  <c r="S304" i="11"/>
  <c r="Q304" i="11"/>
  <c r="R304" i="11"/>
  <c r="O304" i="11"/>
  <c r="H304" i="11" s="1"/>
  <c r="E305" i="11" l="1"/>
  <c r="I304" i="11"/>
  <c r="J304" i="11"/>
  <c r="F305" i="11" l="1"/>
  <c r="K304" i="11"/>
  <c r="G305" i="11"/>
  <c r="P305" i="11" l="1"/>
  <c r="S305" i="11" l="1"/>
  <c r="R305" i="11"/>
  <c r="Q305" i="11"/>
  <c r="O305" i="11"/>
  <c r="H305" i="11" s="1"/>
  <c r="T305" i="11"/>
  <c r="J305" i="11" s="1"/>
  <c r="E306" i="11" l="1"/>
  <c r="I305" i="11"/>
  <c r="K305" i="11" l="1"/>
  <c r="F306" i="11"/>
  <c r="G306" i="11"/>
  <c r="P306" i="11" l="1"/>
  <c r="T306" i="11" l="1"/>
  <c r="S306" i="11"/>
  <c r="R306" i="11"/>
  <c r="Q306" i="11"/>
  <c r="O306" i="11"/>
  <c r="H306" i="11" s="1"/>
  <c r="E307" i="11" l="1"/>
  <c r="I306" i="11"/>
  <c r="J306" i="11"/>
  <c r="F307" i="11" l="1"/>
  <c r="K306" i="11"/>
  <c r="G307" i="11"/>
  <c r="P307" i="11" l="1"/>
  <c r="T307" i="11" l="1"/>
  <c r="S307" i="11"/>
  <c r="Q307" i="11"/>
  <c r="R307" i="11"/>
  <c r="O307" i="11"/>
  <c r="H307" i="11" s="1"/>
  <c r="E308" i="11" l="1"/>
  <c r="I307" i="11"/>
  <c r="J307" i="11"/>
  <c r="F308" i="11" l="1"/>
  <c r="K307" i="11"/>
  <c r="G308" i="11"/>
  <c r="P308" i="11" l="1"/>
  <c r="S308" i="11" l="1"/>
  <c r="R308" i="11"/>
  <c r="Q308" i="11"/>
  <c r="O308" i="11"/>
  <c r="H308" i="11" s="1"/>
  <c r="T308" i="11"/>
  <c r="J308" i="11" s="1"/>
  <c r="E309" i="11" l="1"/>
  <c r="I308" i="11"/>
  <c r="K308" i="11" l="1"/>
  <c r="F309" i="11"/>
  <c r="G309" i="11"/>
  <c r="P309" i="11" l="1"/>
  <c r="R309" i="11" l="1"/>
  <c r="T309" i="11"/>
  <c r="J309" i="11" s="1"/>
  <c r="S309" i="11"/>
  <c r="Q309" i="11"/>
  <c r="O309" i="11"/>
  <c r="H309" i="11" s="1"/>
  <c r="E310" i="11" l="1"/>
  <c r="I309" i="11"/>
  <c r="F310" i="11" l="1"/>
  <c r="K309" i="11"/>
  <c r="G310" i="11"/>
  <c r="P310" i="11" l="1"/>
  <c r="T310" i="11" l="1"/>
  <c r="S310" i="11"/>
  <c r="Q310" i="11"/>
  <c r="R310" i="11"/>
  <c r="O310" i="11"/>
  <c r="H310" i="11" s="1"/>
  <c r="E311" i="11" l="1"/>
  <c r="I310" i="11"/>
  <c r="J310" i="11"/>
  <c r="F311" i="11" l="1"/>
  <c r="K310" i="11"/>
  <c r="G311" i="11"/>
  <c r="P311" i="11" l="1"/>
  <c r="S311" i="11" l="1"/>
  <c r="R311" i="11"/>
  <c r="Q311" i="11"/>
  <c r="O311" i="11"/>
  <c r="H311" i="11" s="1"/>
  <c r="T311" i="11"/>
  <c r="J311" i="11" s="1"/>
  <c r="E312" i="11" l="1"/>
  <c r="I311" i="11"/>
  <c r="K311" i="11" l="1"/>
  <c r="F312" i="11"/>
  <c r="G312" i="11"/>
  <c r="P312" i="11" l="1"/>
  <c r="T312" i="11" l="1"/>
  <c r="S312" i="11"/>
  <c r="R312" i="11"/>
  <c r="Q312" i="11"/>
  <c r="O312" i="11"/>
  <c r="H312" i="11" s="1"/>
  <c r="E313" i="11" l="1"/>
  <c r="I312" i="11"/>
  <c r="J312" i="11"/>
  <c r="K312" i="11" l="1"/>
  <c r="F313" i="11"/>
  <c r="G313" i="11"/>
  <c r="P313" i="11" l="1"/>
  <c r="T313" i="11" l="1"/>
  <c r="R313" i="11"/>
  <c r="Q313" i="11"/>
  <c r="S313" i="11"/>
  <c r="O313" i="11"/>
  <c r="H313" i="11" s="1"/>
  <c r="E314" i="11" l="1"/>
  <c r="I313" i="11"/>
  <c r="J313" i="11"/>
  <c r="F314" i="11" l="1"/>
  <c r="K313" i="11"/>
  <c r="G314" i="11"/>
  <c r="P314" i="11" l="1"/>
  <c r="S314" i="11" l="1"/>
  <c r="R314" i="11"/>
  <c r="Q314" i="11"/>
  <c r="O314" i="11"/>
  <c r="T314" i="11"/>
  <c r="J314" i="11" s="1"/>
  <c r="H314" i="11" l="1"/>
  <c r="E315" i="11" l="1"/>
  <c r="I314" i="11"/>
  <c r="K314" i="11" l="1"/>
  <c r="F315" i="11"/>
  <c r="G315" i="11"/>
  <c r="P315" i="11" l="1"/>
  <c r="T315" i="11" l="1"/>
  <c r="S315" i="11"/>
  <c r="R315" i="11"/>
  <c r="Q315" i="11"/>
  <c r="O315" i="11"/>
  <c r="H315" i="11" s="1"/>
  <c r="E316" i="11" l="1"/>
  <c r="I315" i="11"/>
  <c r="J315" i="11"/>
  <c r="F316" i="11" l="1"/>
  <c r="K315" i="11"/>
  <c r="G316" i="11"/>
  <c r="P316" i="11" l="1"/>
  <c r="S316" i="11" l="1"/>
  <c r="T316" i="11"/>
  <c r="R316" i="11"/>
  <c r="Q316" i="11"/>
  <c r="O316" i="11"/>
  <c r="H316" i="11" l="1"/>
  <c r="J316" i="11"/>
  <c r="E317" i="11" l="1"/>
  <c r="I316" i="11"/>
  <c r="K316" i="11" l="1"/>
  <c r="F317" i="11"/>
  <c r="G317" i="11"/>
  <c r="P317" i="11" l="1"/>
  <c r="T317" i="11" l="1"/>
  <c r="S317" i="11"/>
  <c r="R317" i="11"/>
  <c r="Q317" i="11"/>
  <c r="O317" i="11"/>
  <c r="H317" i="11" s="1"/>
  <c r="E318" i="11" l="1"/>
  <c r="I317" i="11"/>
  <c r="J317" i="11"/>
  <c r="K317" i="11" l="1"/>
  <c r="F318" i="11"/>
  <c r="G318" i="11"/>
  <c r="P318" i="11" l="1"/>
  <c r="S318" i="11" l="1"/>
  <c r="T318" i="11"/>
  <c r="R318" i="11"/>
  <c r="Q318" i="11"/>
  <c r="O318" i="11"/>
  <c r="H318" i="11" l="1"/>
  <c r="J318" i="11"/>
  <c r="E319" i="11" l="1"/>
  <c r="I318" i="11"/>
  <c r="F319" i="11" l="1"/>
  <c r="K318" i="11"/>
  <c r="G319" i="11"/>
  <c r="P319" i="11" l="1"/>
  <c r="O319" i="11" l="1"/>
  <c r="Q319" i="11"/>
  <c r="T319" i="11"/>
  <c r="S319" i="11"/>
  <c r="R319" i="11"/>
  <c r="J319" i="11" l="1"/>
  <c r="H319" i="11"/>
  <c r="E320" i="11" l="1"/>
  <c r="I319" i="11"/>
  <c r="F320" i="11" l="1"/>
  <c r="K319" i="11"/>
  <c r="G320" i="11"/>
  <c r="P320" i="11" l="1"/>
  <c r="R320" i="11" l="1"/>
  <c r="T320" i="11"/>
  <c r="S320" i="11"/>
  <c r="Q320" i="11"/>
  <c r="O320" i="11"/>
  <c r="H320" i="11" s="1"/>
  <c r="E321" i="11" l="1"/>
  <c r="I320" i="11"/>
  <c r="J320" i="11"/>
  <c r="K320" i="11" l="1"/>
  <c r="F321" i="11"/>
  <c r="G321" i="11"/>
  <c r="P321" i="11" l="1"/>
  <c r="O321" i="11" l="1"/>
  <c r="T321" i="11"/>
  <c r="J321" i="11" s="1"/>
  <c r="S321" i="11"/>
  <c r="R321" i="11"/>
  <c r="Q321" i="11"/>
  <c r="H321" i="11" l="1"/>
  <c r="E322" i="11" l="1"/>
  <c r="I321" i="11"/>
  <c r="F322" i="11" l="1"/>
  <c r="K321" i="11"/>
  <c r="G322" i="11"/>
  <c r="P322" i="11" l="1"/>
  <c r="Q322" i="11" l="1"/>
  <c r="O322" i="11"/>
  <c r="H322" i="11" s="1"/>
  <c r="S322" i="11"/>
  <c r="T322" i="11"/>
  <c r="R322" i="11"/>
  <c r="E323" i="11" l="1"/>
  <c r="I322" i="11"/>
  <c r="J322" i="11"/>
  <c r="K322" i="11" l="1"/>
  <c r="F323" i="11"/>
  <c r="G323" i="11"/>
  <c r="P323" i="11" l="1"/>
  <c r="T323" i="11" l="1"/>
  <c r="S323" i="11"/>
  <c r="R323" i="11"/>
  <c r="Q323" i="11"/>
  <c r="O323" i="11"/>
  <c r="H323" i="11" s="1"/>
  <c r="E324" i="11" l="1"/>
  <c r="I323" i="11"/>
  <c r="J323" i="11"/>
  <c r="K323" i="11" l="1"/>
  <c r="F324" i="11"/>
  <c r="G324" i="11"/>
  <c r="P324" i="11" l="1"/>
  <c r="T324" i="11" l="1"/>
  <c r="R324" i="11"/>
  <c r="Q324" i="11"/>
  <c r="S324" i="11"/>
  <c r="O324" i="11"/>
  <c r="H324" i="11" l="1"/>
  <c r="J324" i="11"/>
  <c r="E325" i="11" l="1"/>
  <c r="I324" i="11"/>
  <c r="F325" i="11" l="1"/>
  <c r="K324" i="11"/>
  <c r="G325" i="11"/>
  <c r="P325" i="11" l="1"/>
  <c r="Q325" i="11" l="1"/>
  <c r="T325" i="11"/>
  <c r="S325" i="11"/>
  <c r="R325" i="11"/>
  <c r="O325" i="11"/>
  <c r="H325" i="11" s="1"/>
  <c r="E326" i="11" l="1"/>
  <c r="I325" i="11"/>
  <c r="J325" i="11"/>
  <c r="K325" i="11" l="1"/>
  <c r="F326" i="11"/>
  <c r="G326" i="11"/>
  <c r="P326" i="11" l="1"/>
  <c r="T326" i="11" l="1"/>
  <c r="S326" i="11"/>
  <c r="R326" i="11"/>
  <c r="Q326" i="11"/>
  <c r="O326" i="11"/>
  <c r="H326" i="11" l="1"/>
  <c r="J326" i="11"/>
  <c r="E327" i="11" l="1"/>
  <c r="I326" i="11"/>
  <c r="F327" i="11" l="1"/>
  <c r="K326" i="11"/>
  <c r="G327" i="11"/>
  <c r="P327" i="11" l="1"/>
  <c r="T327" i="11" l="1"/>
  <c r="O327" i="11"/>
  <c r="H327" i="11" s="1"/>
  <c r="S327" i="11"/>
  <c r="R327" i="11"/>
  <c r="Q327" i="11"/>
  <c r="E328" i="11" l="1"/>
  <c r="I327" i="11"/>
  <c r="J327" i="11"/>
  <c r="K327" i="11" l="1"/>
  <c r="F328" i="11"/>
  <c r="G328" i="11"/>
  <c r="P328" i="11" l="1"/>
  <c r="T328" i="11" l="1"/>
  <c r="S328" i="11"/>
  <c r="R328" i="11"/>
  <c r="Q328" i="11"/>
  <c r="O328" i="11"/>
  <c r="H328" i="11" s="1"/>
  <c r="E329" i="11" l="1"/>
  <c r="I328" i="11"/>
  <c r="J328" i="11"/>
  <c r="K328" i="11" l="1"/>
  <c r="F329" i="11"/>
  <c r="G329" i="11"/>
  <c r="P329" i="11" l="1"/>
  <c r="S329" i="11" l="1"/>
  <c r="T329" i="11"/>
  <c r="J329" i="11" s="1"/>
  <c r="R329" i="11"/>
  <c r="Q329" i="11"/>
  <c r="O329" i="11"/>
  <c r="H329" i="11" s="1"/>
  <c r="E330" i="11" l="1"/>
  <c r="I329" i="11"/>
  <c r="F330" i="11" l="1"/>
  <c r="K329" i="11"/>
  <c r="G330" i="11"/>
  <c r="P330" i="11" l="1"/>
  <c r="O330" i="11" l="1"/>
  <c r="R330" i="11"/>
  <c r="T330" i="11"/>
  <c r="S330" i="11"/>
  <c r="Q330" i="11"/>
  <c r="J330" i="11" l="1"/>
  <c r="H330" i="11"/>
  <c r="E331" i="11" l="1"/>
  <c r="I330" i="11"/>
  <c r="F331" i="11" l="1"/>
  <c r="K330" i="11"/>
  <c r="G331" i="11"/>
  <c r="P331" i="11" l="1"/>
  <c r="R331" i="11" l="1"/>
  <c r="T331" i="11"/>
  <c r="S331" i="11"/>
  <c r="Q331" i="11"/>
  <c r="O331" i="11"/>
  <c r="H331" i="11" s="1"/>
  <c r="E332" i="11" l="1"/>
  <c r="I331" i="11"/>
  <c r="J331" i="11"/>
  <c r="F332" i="11" l="1"/>
  <c r="K331" i="11"/>
  <c r="G332" i="11"/>
  <c r="P332" i="11" l="1"/>
  <c r="O332" i="11" l="1"/>
  <c r="T332" i="11"/>
  <c r="J332" i="11" s="1"/>
  <c r="S332" i="11"/>
  <c r="R332" i="11"/>
  <c r="Q332" i="11"/>
  <c r="H332" i="11" l="1"/>
  <c r="E333" i="11" l="1"/>
  <c r="I332" i="11"/>
  <c r="F333" i="11" l="1"/>
  <c r="K332" i="11"/>
  <c r="G333" i="11"/>
  <c r="P333" i="11" l="1"/>
  <c r="S333" i="11" l="1"/>
  <c r="R333" i="11"/>
  <c r="Q333" i="11"/>
  <c r="O333" i="11"/>
  <c r="T333" i="11"/>
  <c r="J333" i="11" s="1"/>
  <c r="H333" i="11" l="1"/>
  <c r="E334" i="11" l="1"/>
  <c r="I333" i="11"/>
  <c r="K333" i="11" l="1"/>
  <c r="F334" i="11"/>
  <c r="G334" i="11"/>
  <c r="P334" i="11" l="1"/>
  <c r="T334" i="11" l="1"/>
  <c r="S334" i="11"/>
  <c r="R334" i="11"/>
  <c r="Q334" i="11"/>
  <c r="O334" i="11"/>
  <c r="H334" i="11" s="1"/>
  <c r="E335" i="11" l="1"/>
  <c r="I334" i="11"/>
  <c r="J334" i="11"/>
  <c r="K334" i="11" l="1"/>
  <c r="F335" i="11"/>
  <c r="G335" i="11"/>
  <c r="P335" i="11" l="1"/>
  <c r="T335" i="11" l="1"/>
  <c r="R335" i="11"/>
  <c r="S335" i="11"/>
  <c r="Q335" i="11"/>
  <c r="O335" i="11"/>
  <c r="H335" i="11" s="1"/>
  <c r="E336" i="11" l="1"/>
  <c r="I335" i="11"/>
  <c r="J335" i="11"/>
  <c r="K335" i="11" l="1"/>
  <c r="F336" i="11"/>
  <c r="G336" i="11"/>
  <c r="P336" i="11" l="1"/>
  <c r="Q336" i="11" l="1"/>
  <c r="O336" i="11"/>
  <c r="H336" i="11" s="1"/>
  <c r="T336" i="11"/>
  <c r="S336" i="11"/>
  <c r="R336" i="11"/>
  <c r="E337" i="11" l="1"/>
  <c r="I336" i="11"/>
  <c r="J336" i="11"/>
  <c r="F337" i="11" l="1"/>
  <c r="K336" i="11"/>
  <c r="G337" i="11"/>
  <c r="P337" i="11" l="1"/>
  <c r="T337" i="11" l="1"/>
  <c r="S337" i="11"/>
  <c r="R337" i="11"/>
  <c r="Q337" i="11"/>
  <c r="O337" i="11"/>
  <c r="H337" i="11" s="1"/>
  <c r="E338" i="11" l="1"/>
  <c r="I337" i="11"/>
  <c r="J337" i="11"/>
  <c r="F338" i="11" l="1"/>
  <c r="K337" i="11"/>
  <c r="G338" i="11"/>
  <c r="P338" i="11" l="1"/>
  <c r="S338" i="11" l="1"/>
  <c r="R338" i="11"/>
  <c r="Q338" i="11"/>
  <c r="O338" i="11"/>
  <c r="T338" i="11"/>
  <c r="J338" i="11" s="1"/>
  <c r="H338" i="11" l="1"/>
  <c r="E339" i="11" l="1"/>
  <c r="I338" i="11"/>
  <c r="K338" i="11" l="1"/>
  <c r="F339" i="11"/>
  <c r="G339" i="11"/>
  <c r="P339" i="11" l="1"/>
  <c r="T339" i="11" l="1"/>
  <c r="S339" i="11"/>
  <c r="R339" i="11"/>
  <c r="Q339" i="11"/>
  <c r="O339" i="11"/>
  <c r="H339" i="11" s="1"/>
  <c r="E340" i="11" l="1"/>
  <c r="I339" i="11"/>
  <c r="J339" i="11"/>
  <c r="F340" i="11" l="1"/>
  <c r="K339" i="11"/>
  <c r="G340" i="11"/>
  <c r="P340" i="11" l="1"/>
  <c r="S340" i="11" l="1"/>
  <c r="Q340" i="11"/>
  <c r="O340" i="11"/>
  <c r="T340" i="11"/>
  <c r="R340" i="11"/>
  <c r="H340" i="11" l="1"/>
  <c r="J340" i="11"/>
  <c r="E341" i="11" l="1"/>
  <c r="I340" i="11"/>
  <c r="F341" i="11" l="1"/>
  <c r="K340" i="11"/>
  <c r="G341" i="11"/>
  <c r="P341" i="11" l="1"/>
  <c r="T341" i="11" l="1"/>
  <c r="S341" i="11"/>
  <c r="R341" i="11"/>
  <c r="Q341" i="11"/>
  <c r="O341" i="11"/>
  <c r="H341" i="11" l="1"/>
  <c r="J341" i="11"/>
  <c r="E342" i="11" l="1"/>
  <c r="I341" i="11"/>
  <c r="F342" i="11" l="1"/>
  <c r="K341" i="11"/>
  <c r="G342" i="11"/>
  <c r="P342" i="11" l="1"/>
  <c r="R342" i="11" l="1"/>
  <c r="T342" i="11"/>
  <c r="S342" i="11"/>
  <c r="Q342" i="11"/>
  <c r="O342" i="11"/>
  <c r="H342" i="11" s="1"/>
  <c r="E343" i="11" l="1"/>
  <c r="I342" i="11"/>
  <c r="J342" i="11"/>
  <c r="F343" i="11" l="1"/>
  <c r="K342" i="11"/>
  <c r="G343" i="11"/>
  <c r="P343" i="11" l="1"/>
  <c r="O343" i="11" l="1"/>
  <c r="R343" i="11"/>
  <c r="Q343" i="11"/>
  <c r="T343" i="11"/>
  <c r="S343" i="11"/>
  <c r="J343" i="11" l="1"/>
  <c r="H343" i="11"/>
  <c r="E344" i="11" l="1"/>
  <c r="I343" i="11"/>
  <c r="K343" i="11" l="1"/>
  <c r="F344" i="11"/>
  <c r="G344" i="11"/>
  <c r="P344" i="11" l="1"/>
  <c r="S344" i="11" l="1"/>
  <c r="T344" i="11"/>
  <c r="R344" i="11"/>
  <c r="Q344" i="11"/>
  <c r="O344" i="11"/>
  <c r="J344" i="11" l="1"/>
  <c r="H344" i="11"/>
  <c r="E345" i="11" l="1"/>
  <c r="I344" i="11"/>
  <c r="F345" i="11" l="1"/>
  <c r="K344" i="11"/>
  <c r="G345" i="11"/>
  <c r="P345" i="11" l="1"/>
  <c r="T345" i="11" l="1"/>
  <c r="J345" i="11" s="1"/>
  <c r="S345" i="11"/>
  <c r="R345" i="11"/>
  <c r="Q345" i="11"/>
  <c r="O345" i="11"/>
  <c r="H345" i="11" s="1"/>
  <c r="E346" i="11" l="1"/>
  <c r="I345" i="11"/>
  <c r="K345" i="11" l="1"/>
  <c r="F346" i="11"/>
  <c r="G346" i="11"/>
  <c r="P346" i="11" l="1"/>
  <c r="T346" i="11" l="1"/>
  <c r="R346" i="11"/>
  <c r="S346" i="11"/>
  <c r="Q346" i="11"/>
  <c r="O346" i="11"/>
  <c r="H346" i="11" s="1"/>
  <c r="E347" i="11" l="1"/>
  <c r="I346" i="11"/>
  <c r="J346" i="11"/>
  <c r="K346" i="11" l="1"/>
  <c r="F347" i="11"/>
  <c r="G347" i="11"/>
  <c r="P347" i="11" l="1"/>
  <c r="Q347" i="11" l="1"/>
  <c r="O347" i="11"/>
  <c r="T347" i="11"/>
  <c r="S347" i="11"/>
  <c r="R347" i="11"/>
  <c r="J347" i="11" l="1"/>
  <c r="H347" i="11"/>
  <c r="E348" i="11" l="1"/>
  <c r="I347" i="11"/>
  <c r="F348" i="11" l="1"/>
  <c r="K347" i="11"/>
  <c r="G348" i="11"/>
  <c r="P348" i="11" l="1"/>
  <c r="S348" i="11" l="1"/>
  <c r="T348" i="11"/>
  <c r="R348" i="11"/>
  <c r="Q348" i="11"/>
  <c r="O348" i="11"/>
  <c r="H348" i="11" s="1"/>
  <c r="E349" i="11" l="1"/>
  <c r="I348" i="11"/>
  <c r="J348" i="11"/>
  <c r="K348" i="11" l="1"/>
  <c r="F349" i="11"/>
  <c r="G349" i="11"/>
  <c r="P349" i="11" l="1"/>
  <c r="T349" i="11" l="1"/>
  <c r="S349" i="11"/>
  <c r="R349" i="11"/>
  <c r="Q349" i="11"/>
  <c r="O349" i="11"/>
  <c r="H349" i="11" l="1"/>
  <c r="J349" i="11"/>
  <c r="E350" i="11" l="1"/>
  <c r="I349" i="11"/>
  <c r="K349" i="11" l="1"/>
  <c r="F350" i="11"/>
  <c r="G350" i="11"/>
  <c r="P350" i="11" l="1"/>
  <c r="T350" i="11" l="1"/>
  <c r="O350" i="11"/>
  <c r="R350" i="11"/>
  <c r="S350" i="11"/>
  <c r="Q350" i="11"/>
  <c r="H350" i="11" l="1"/>
  <c r="J350" i="11"/>
  <c r="E351" i="11" l="1"/>
  <c r="I350" i="11"/>
  <c r="K350" i="11" l="1"/>
  <c r="F351" i="11"/>
  <c r="G351" i="11"/>
  <c r="P351" i="11" l="1"/>
  <c r="S351" i="11" l="1"/>
  <c r="Q351" i="11"/>
  <c r="O351" i="11"/>
  <c r="T351" i="11"/>
  <c r="J351" i="11" s="1"/>
  <c r="R351" i="11"/>
  <c r="H351" i="11" l="1"/>
  <c r="E352" i="11" l="1"/>
  <c r="I351" i="11"/>
  <c r="K351" i="11" l="1"/>
  <c r="F352" i="11"/>
  <c r="G352" i="11"/>
  <c r="P352" i="11" l="1"/>
  <c r="T352" i="11" l="1"/>
  <c r="O352" i="11"/>
  <c r="Q352" i="11"/>
  <c r="S352" i="11"/>
  <c r="R352" i="11"/>
  <c r="H352" i="11" l="1"/>
  <c r="J352" i="11"/>
  <c r="E353" i="11" l="1"/>
  <c r="I352" i="11"/>
  <c r="F353" i="11" l="1"/>
  <c r="K352" i="11"/>
  <c r="G353" i="11"/>
  <c r="P353" i="11" l="1"/>
  <c r="R353" i="11" l="1"/>
  <c r="Q353" i="11"/>
  <c r="T353" i="11"/>
  <c r="S353" i="11"/>
  <c r="O353" i="11"/>
  <c r="H353" i="11" s="1"/>
  <c r="J353" i="11" l="1"/>
  <c r="E354" i="11"/>
  <c r="I353" i="11"/>
  <c r="F354" i="11" l="1"/>
  <c r="K353" i="11"/>
  <c r="G354" i="11"/>
  <c r="P354" i="11" l="1"/>
  <c r="O354" i="11" l="1"/>
  <c r="H354" i="11" s="1"/>
  <c r="Q354" i="11"/>
  <c r="T354" i="11"/>
  <c r="S354" i="11"/>
  <c r="R354" i="11"/>
  <c r="J354" i="11" l="1"/>
  <c r="E355" i="11"/>
  <c r="I354" i="11"/>
  <c r="K354" i="11" l="1"/>
  <c r="F355" i="11"/>
  <c r="G355" i="11"/>
  <c r="P355" i="11" l="1"/>
  <c r="S355" i="11" l="1"/>
  <c r="Q355" i="11"/>
  <c r="T355" i="11"/>
  <c r="R355" i="11"/>
  <c r="O355" i="11"/>
  <c r="H355" i="11" s="1"/>
  <c r="E356" i="11" l="1"/>
  <c r="I355" i="11"/>
  <c r="J355" i="11"/>
  <c r="F356" i="11" l="1"/>
  <c r="K355" i="11"/>
  <c r="G356" i="11"/>
  <c r="P356" i="11" l="1"/>
  <c r="T356" i="11" l="1"/>
  <c r="S356" i="11"/>
  <c r="R356" i="11"/>
  <c r="Q356" i="11"/>
  <c r="O356" i="11"/>
  <c r="H356" i="11" l="1"/>
  <c r="J356" i="11"/>
  <c r="E357" i="11" l="1"/>
  <c r="I356" i="11"/>
  <c r="K356" i="11" l="1"/>
  <c r="F357" i="11"/>
  <c r="G357" i="11"/>
  <c r="P357" i="11" l="1"/>
  <c r="T357" i="11" l="1"/>
  <c r="S357" i="11"/>
  <c r="R357" i="11"/>
  <c r="Q357" i="11"/>
  <c r="O357" i="11"/>
  <c r="H357" i="11" s="1"/>
  <c r="E358" i="11" l="1"/>
  <c r="I357" i="11"/>
  <c r="J357" i="11"/>
  <c r="F358" i="11" l="1"/>
  <c r="K357" i="11"/>
  <c r="G358" i="11"/>
  <c r="P358" i="11" l="1"/>
  <c r="Q358" i="11" l="1"/>
  <c r="O358" i="11"/>
  <c r="T358" i="11"/>
  <c r="S358" i="11"/>
  <c r="R358" i="11"/>
  <c r="J358" i="11" l="1"/>
  <c r="H358" i="11"/>
  <c r="E359" i="11" l="1"/>
  <c r="I358" i="11"/>
  <c r="F359" i="11" l="1"/>
  <c r="K358" i="11"/>
  <c r="G359" i="11"/>
  <c r="P359" i="11" l="1"/>
  <c r="S359" i="11" l="1"/>
  <c r="R359" i="11"/>
  <c r="T359" i="11"/>
  <c r="J359" i="11" s="1"/>
  <c r="Q359" i="11"/>
  <c r="O359" i="11"/>
  <c r="H359" i="11" s="1"/>
  <c r="E360" i="11" l="1"/>
  <c r="I359" i="11"/>
  <c r="F360" i="11" l="1"/>
  <c r="K359" i="11"/>
  <c r="G360" i="11"/>
  <c r="P360" i="11" l="1"/>
  <c r="O360" i="11" l="1"/>
  <c r="T360" i="11"/>
  <c r="J360" i="11" s="1"/>
  <c r="S360" i="11"/>
  <c r="R360" i="11"/>
  <c r="Q360" i="11"/>
  <c r="H360" i="11" l="1"/>
  <c r="E361" i="11" l="1"/>
  <c r="I360" i="11"/>
  <c r="K360" i="11" l="1"/>
  <c r="F361" i="11"/>
  <c r="G361" i="11"/>
  <c r="P361" i="11" l="1"/>
  <c r="T361" i="11" l="1"/>
  <c r="S361" i="11"/>
  <c r="Q361" i="11"/>
  <c r="R361" i="11"/>
  <c r="O361" i="11"/>
  <c r="H361" i="11" s="1"/>
  <c r="E362" i="11" l="1"/>
  <c r="I361" i="11"/>
  <c r="J361" i="11"/>
  <c r="F362" i="11" l="1"/>
  <c r="K361" i="11"/>
  <c r="G362" i="11"/>
  <c r="P362" i="11" l="1"/>
  <c r="S362" i="11" l="1"/>
  <c r="Q362" i="11"/>
  <c r="O362" i="11"/>
  <c r="H362" i="11" s="1"/>
  <c r="R362" i="11"/>
  <c r="T362" i="11"/>
  <c r="J362" i="11" s="1"/>
  <c r="E363" i="11" l="1"/>
  <c r="I362" i="11"/>
  <c r="F363" i="11" l="1"/>
  <c r="K362" i="11"/>
  <c r="G363" i="11"/>
  <c r="P363" i="11" l="1"/>
  <c r="T363" i="11" l="1"/>
  <c r="S363" i="11"/>
  <c r="R363" i="11"/>
  <c r="Q363" i="11"/>
  <c r="O363" i="11"/>
  <c r="H363" i="11" s="1"/>
  <c r="E364" i="11" l="1"/>
  <c r="I363" i="11"/>
  <c r="J363" i="11"/>
  <c r="F364" i="11" l="1"/>
  <c r="K363" i="11"/>
  <c r="G364" i="11"/>
  <c r="P364" i="11" l="1"/>
  <c r="R364" i="11" l="1"/>
  <c r="Q364" i="11"/>
  <c r="O364" i="11"/>
  <c r="H364" i="11" s="1"/>
  <c r="S364" i="11"/>
  <c r="T364" i="11"/>
  <c r="J364" i="11" s="1"/>
  <c r="E365" i="11" l="1"/>
  <c r="I364" i="11"/>
  <c r="K364" i="11" l="1"/>
  <c r="F365" i="11"/>
  <c r="G365" i="11"/>
  <c r="P365" i="11" l="1"/>
  <c r="S365" i="11" l="1"/>
  <c r="O365" i="11"/>
  <c r="H365" i="11" s="1"/>
  <c r="T365" i="11"/>
  <c r="R365" i="11"/>
  <c r="Q365" i="11"/>
  <c r="E366" i="11" l="1"/>
  <c r="I365" i="11"/>
  <c r="J365" i="11"/>
  <c r="F366" i="11" l="1"/>
  <c r="K365" i="11"/>
  <c r="G366" i="11"/>
  <c r="P366" i="11" l="1"/>
  <c r="T366" i="11" l="1"/>
  <c r="R366" i="11"/>
  <c r="Q366" i="11"/>
  <c r="S366" i="11"/>
  <c r="O366" i="11"/>
  <c r="H366" i="11" s="1"/>
  <c r="E367" i="11" l="1"/>
  <c r="I366" i="11"/>
  <c r="J366" i="11"/>
  <c r="K366" i="11" l="1"/>
  <c r="F367" i="11"/>
  <c r="G367" i="11"/>
  <c r="P367" i="11" l="1"/>
  <c r="O367" i="11" l="1"/>
  <c r="T367" i="11"/>
  <c r="J367" i="11" s="1"/>
  <c r="S367" i="11"/>
  <c r="R367" i="11"/>
  <c r="Q367" i="11"/>
  <c r="H367" i="11" l="1"/>
  <c r="E368" i="11" l="1"/>
  <c r="I367" i="11"/>
  <c r="K367" i="11" l="1"/>
  <c r="F368" i="11"/>
  <c r="G368" i="11"/>
  <c r="P368" i="11" l="1"/>
  <c r="T368" i="11" l="1"/>
  <c r="S368" i="11"/>
  <c r="Q368" i="11"/>
  <c r="R368" i="11"/>
  <c r="O368" i="11"/>
  <c r="H368" i="11" s="1"/>
  <c r="E369" i="11" l="1"/>
  <c r="I368" i="11"/>
  <c r="J368" i="11"/>
  <c r="F369" i="11" l="1"/>
  <c r="K368" i="11"/>
  <c r="G369" i="11"/>
  <c r="P369" i="11" l="1"/>
  <c r="T369" i="11" l="1"/>
  <c r="R369" i="11"/>
  <c r="Q369" i="11"/>
  <c r="O369" i="11"/>
  <c r="H369" i="11" s="1"/>
  <c r="S369" i="11"/>
  <c r="E370" i="11" l="1"/>
  <c r="I369" i="11"/>
  <c r="J369" i="11"/>
  <c r="K369" i="11" l="1"/>
  <c r="F370" i="11"/>
  <c r="G370" i="11"/>
  <c r="P370" i="11" l="1"/>
  <c r="R370" i="11" l="1"/>
  <c r="O370" i="11"/>
  <c r="T370" i="11"/>
  <c r="J370" i="11" s="1"/>
  <c r="S370" i="11"/>
  <c r="Q370" i="11"/>
  <c r="H370" i="11" l="1"/>
  <c r="E371" i="11" l="1"/>
  <c r="I370" i="11"/>
  <c r="F371" i="11" l="1"/>
  <c r="K370" i="11"/>
  <c r="G371" i="11"/>
  <c r="P371" i="11" l="1"/>
  <c r="T371" i="11" l="1"/>
  <c r="S371" i="11"/>
  <c r="R371" i="11"/>
  <c r="Q371" i="11"/>
  <c r="O371" i="11"/>
  <c r="H371" i="11" s="1"/>
  <c r="E372" i="11" l="1"/>
  <c r="I371" i="11"/>
  <c r="J371" i="11"/>
  <c r="F372" i="11" l="1"/>
  <c r="K371" i="11"/>
  <c r="G372" i="11"/>
  <c r="P372" i="11" l="1"/>
  <c r="R372" i="11" l="1"/>
  <c r="O372" i="11"/>
  <c r="Q372" i="11"/>
  <c r="T372" i="11"/>
  <c r="S372" i="11"/>
  <c r="J372" i="11" l="1"/>
  <c r="H372" i="11"/>
  <c r="E373" i="11" l="1"/>
  <c r="I372" i="11"/>
  <c r="F373" i="11" l="1"/>
  <c r="K372" i="11"/>
  <c r="G373" i="11"/>
  <c r="P373" i="11" l="1"/>
  <c r="T373" i="11" l="1"/>
  <c r="S373" i="11"/>
  <c r="R373" i="11"/>
  <c r="Q373" i="11"/>
  <c r="O373" i="11"/>
  <c r="H373" i="11" s="1"/>
  <c r="E374" i="11" l="1"/>
  <c r="I373" i="11"/>
  <c r="J373" i="11"/>
  <c r="K373" i="11" l="1"/>
  <c r="F374" i="11"/>
  <c r="G374" i="11"/>
  <c r="P374" i="11" l="1"/>
  <c r="T374" i="11" l="1"/>
  <c r="R374" i="11"/>
  <c r="Q374" i="11"/>
  <c r="O374" i="11"/>
  <c r="H374" i="11" s="1"/>
  <c r="S374" i="11"/>
  <c r="E375" i="11" l="1"/>
  <c r="I374" i="11"/>
  <c r="J374" i="11"/>
  <c r="K374" i="11" l="1"/>
  <c r="F375" i="11"/>
  <c r="G375" i="11"/>
  <c r="P375" i="11" l="1"/>
  <c r="T375" i="11" l="1"/>
  <c r="S375" i="11"/>
  <c r="R375" i="11"/>
  <c r="Q375" i="11"/>
  <c r="O375" i="11"/>
  <c r="H375" i="11" s="1"/>
  <c r="E376" i="11" l="1"/>
  <c r="I375" i="11"/>
  <c r="J375" i="11"/>
  <c r="F376" i="11" l="1"/>
  <c r="K375" i="11"/>
  <c r="G376" i="11"/>
  <c r="P376" i="11" l="1"/>
  <c r="T376" i="11" l="1"/>
  <c r="S376" i="11"/>
  <c r="R376" i="11"/>
  <c r="Q376" i="11"/>
  <c r="O376" i="11"/>
  <c r="H376" i="11" s="1"/>
  <c r="E377" i="11" l="1"/>
  <c r="I376" i="11"/>
  <c r="J376" i="11"/>
  <c r="F377" i="11" l="1"/>
  <c r="K376" i="11"/>
  <c r="G377" i="11"/>
  <c r="P377" i="11" l="1"/>
  <c r="Q377" i="11" l="1"/>
  <c r="R377" i="11"/>
  <c r="O377" i="11"/>
  <c r="H377" i="11" s="1"/>
  <c r="T377" i="11"/>
  <c r="S377" i="11"/>
  <c r="J377" i="11" l="1"/>
  <c r="E378" i="11"/>
  <c r="I377" i="11"/>
  <c r="K377" i="11" l="1"/>
  <c r="F378" i="11"/>
  <c r="G378" i="11"/>
  <c r="P378" i="11" l="1"/>
  <c r="T378" i="11" l="1"/>
  <c r="S378" i="11"/>
  <c r="O378" i="11"/>
  <c r="R378" i="11"/>
  <c r="Q378" i="11"/>
  <c r="H378" i="11" l="1"/>
  <c r="J378" i="11"/>
  <c r="E379" i="11" l="1"/>
  <c r="I378" i="11"/>
  <c r="F379" i="11" l="1"/>
  <c r="K378" i="11"/>
  <c r="G379" i="11"/>
  <c r="P379" i="11" l="1"/>
  <c r="T379" i="11" l="1"/>
  <c r="S379" i="11"/>
  <c r="R379" i="11"/>
  <c r="Q379" i="11"/>
  <c r="O379" i="11"/>
  <c r="H379" i="11" s="1"/>
  <c r="E380" i="11" l="1"/>
  <c r="I379" i="11"/>
  <c r="J379" i="11"/>
  <c r="F380" i="11" l="1"/>
  <c r="K379" i="11"/>
  <c r="G380" i="11"/>
  <c r="P380" i="11" l="1"/>
  <c r="Q380" i="11" l="1"/>
  <c r="O380" i="11"/>
  <c r="S380" i="11"/>
  <c r="T380" i="11"/>
  <c r="R380" i="11"/>
  <c r="J380" i="11" l="1"/>
  <c r="H380" i="11"/>
  <c r="E381" i="11" l="1"/>
  <c r="I380" i="11"/>
  <c r="K380" i="11" l="1"/>
  <c r="F381" i="11"/>
  <c r="G381" i="11"/>
  <c r="P381" i="11" l="1"/>
  <c r="S381" i="11" l="1"/>
  <c r="R381" i="11"/>
  <c r="T381" i="11"/>
  <c r="J381" i="11" s="1"/>
  <c r="Q381" i="11"/>
  <c r="O381" i="11"/>
  <c r="H381" i="11" s="1"/>
  <c r="E382" i="11" l="1"/>
  <c r="I381" i="11"/>
  <c r="F382" i="11" l="1"/>
  <c r="K381" i="11"/>
  <c r="G382" i="11"/>
  <c r="P382" i="11" l="1"/>
  <c r="T382" i="11" l="1"/>
  <c r="S382" i="11"/>
  <c r="R382" i="11"/>
  <c r="Q382" i="11"/>
  <c r="O382" i="11"/>
  <c r="H382" i="11" s="1"/>
  <c r="E383" i="11" l="1"/>
  <c r="I382" i="11"/>
  <c r="J382" i="11"/>
  <c r="F383" i="11" l="1"/>
  <c r="K382" i="11"/>
  <c r="G383" i="11"/>
  <c r="P383" i="11" l="1"/>
  <c r="Q383" i="11" l="1"/>
  <c r="O383" i="11"/>
  <c r="S383" i="11"/>
  <c r="T383" i="11"/>
  <c r="R383" i="11"/>
  <c r="J383" i="11" l="1"/>
  <c r="H383" i="11"/>
  <c r="E384" i="11" l="1"/>
  <c r="I383" i="11"/>
  <c r="K383" i="11" l="1"/>
  <c r="F384" i="11"/>
  <c r="G384" i="11"/>
  <c r="P384" i="11" l="1"/>
  <c r="O384" i="11" l="1"/>
  <c r="T384" i="11"/>
  <c r="R384" i="11"/>
  <c r="Q384" i="11"/>
  <c r="S384" i="11"/>
  <c r="J384" i="11" l="1"/>
  <c r="H384" i="11"/>
  <c r="E385" i="11" l="1"/>
  <c r="I384" i="11"/>
  <c r="K384" i="11" l="1"/>
  <c r="F385" i="11"/>
  <c r="G385" i="11"/>
  <c r="P385" i="11" l="1"/>
  <c r="T385" i="11" l="1"/>
  <c r="S385" i="11"/>
  <c r="R385" i="11"/>
  <c r="Q385" i="11"/>
  <c r="O385" i="11"/>
  <c r="H385" i="11" s="1"/>
  <c r="E386" i="11" l="1"/>
  <c r="I385" i="11"/>
  <c r="J385" i="11"/>
  <c r="F386" i="11" l="1"/>
  <c r="K385" i="11"/>
  <c r="G386" i="11"/>
  <c r="P386" i="11" l="1"/>
  <c r="S386" i="11" l="1"/>
  <c r="Q386" i="11"/>
  <c r="O386" i="11"/>
  <c r="T386" i="11"/>
  <c r="R386" i="11"/>
  <c r="J386" i="11" l="1"/>
  <c r="H386" i="11"/>
  <c r="E387" i="11" l="1"/>
  <c r="I386" i="11"/>
  <c r="K386" i="11" l="1"/>
  <c r="F387" i="11"/>
  <c r="G387" i="11"/>
  <c r="P387" i="11" l="1"/>
  <c r="S387" i="11" l="1"/>
  <c r="Q387" i="11"/>
  <c r="O387" i="11"/>
  <c r="T387" i="11"/>
  <c r="R387" i="11"/>
  <c r="J387" i="11" l="1"/>
  <c r="H387" i="11"/>
  <c r="E388" i="11" l="1"/>
  <c r="I387" i="11"/>
  <c r="F388" i="11" l="1"/>
  <c r="K387" i="11"/>
  <c r="G388" i="11"/>
  <c r="P388" i="11" l="1"/>
  <c r="Q388" i="11" l="1"/>
  <c r="O388" i="11"/>
  <c r="T388" i="11"/>
  <c r="S388" i="11"/>
  <c r="R388" i="11"/>
  <c r="J388" i="11" l="1"/>
  <c r="H388" i="11"/>
  <c r="E389" i="11" l="1"/>
  <c r="I388" i="11"/>
  <c r="F389" i="11" l="1"/>
  <c r="K388" i="11"/>
  <c r="G389" i="11"/>
  <c r="P389" i="11" l="1"/>
  <c r="O389" i="11" l="1"/>
  <c r="T389" i="11"/>
  <c r="S389" i="11"/>
  <c r="R389" i="11"/>
  <c r="Q389" i="11"/>
  <c r="J389" i="11" l="1"/>
  <c r="H389" i="11"/>
  <c r="E390" i="11" l="1"/>
  <c r="I389" i="11"/>
  <c r="K389" i="11" l="1"/>
  <c r="F390" i="11"/>
  <c r="G390" i="11"/>
  <c r="P390" i="11" l="1"/>
  <c r="T390" i="11" l="1"/>
  <c r="R390" i="11"/>
  <c r="O390" i="11"/>
  <c r="S390" i="11"/>
  <c r="Q390" i="11"/>
  <c r="H390" i="11" l="1"/>
  <c r="J390" i="11"/>
  <c r="E391" i="11" l="1"/>
  <c r="I390" i="11"/>
  <c r="F391" i="11" l="1"/>
  <c r="K390" i="11"/>
  <c r="G391" i="11"/>
  <c r="P391" i="11" l="1"/>
  <c r="Q391" i="11" l="1"/>
  <c r="O391" i="11"/>
  <c r="S391" i="11"/>
  <c r="T391" i="11"/>
  <c r="R391" i="11"/>
  <c r="J391" i="11" l="1"/>
  <c r="H391" i="11"/>
  <c r="E392" i="11" l="1"/>
  <c r="I391" i="11"/>
  <c r="K391" i="11" l="1"/>
  <c r="F392" i="11"/>
  <c r="G392" i="11"/>
  <c r="P392" i="11" l="1"/>
  <c r="S392" i="11" l="1"/>
  <c r="R392" i="11"/>
  <c r="T392" i="11"/>
  <c r="J392" i="11" s="1"/>
  <c r="Q392" i="11"/>
  <c r="O392" i="11"/>
  <c r="H392" i="11" s="1"/>
  <c r="E393" i="11" l="1"/>
  <c r="I392" i="11"/>
  <c r="K392" i="11" l="1"/>
  <c r="F393" i="11"/>
  <c r="G393" i="11"/>
  <c r="P393" i="11" l="1"/>
  <c r="Q393" i="11" l="1"/>
  <c r="S393" i="11"/>
  <c r="R393" i="11"/>
  <c r="O393" i="11"/>
  <c r="H393" i="11" s="1"/>
  <c r="T393" i="11"/>
  <c r="J393" i="11" s="1"/>
  <c r="E394" i="11" l="1"/>
  <c r="I393" i="11"/>
  <c r="F394" i="11" l="1"/>
  <c r="K393" i="11"/>
  <c r="G394" i="11"/>
  <c r="P394" i="11" l="1"/>
  <c r="O394" i="11" l="1"/>
  <c r="R394" i="11"/>
  <c r="T394" i="11"/>
  <c r="S394" i="11"/>
  <c r="Q394" i="11"/>
  <c r="J394" i="11" l="1"/>
  <c r="H394" i="11"/>
  <c r="E395" i="11" l="1"/>
  <c r="I394" i="11"/>
  <c r="K394" i="11" l="1"/>
  <c r="F395" i="11"/>
  <c r="G395" i="11"/>
  <c r="P395" i="11" l="1"/>
  <c r="O395" i="11" l="1"/>
  <c r="T395" i="11"/>
  <c r="J395" i="11" s="1"/>
  <c r="S395" i="11"/>
  <c r="R395" i="11"/>
  <c r="Q395" i="11"/>
  <c r="H395" i="11" l="1"/>
  <c r="E396" i="11" l="1"/>
  <c r="I395" i="11"/>
  <c r="K395" i="11" l="1"/>
  <c r="F396" i="11"/>
  <c r="G396" i="11"/>
  <c r="P396" i="11" l="1"/>
  <c r="T396" i="11" l="1"/>
  <c r="S396" i="11"/>
  <c r="R396" i="11"/>
  <c r="Q396" i="11"/>
  <c r="O396" i="11"/>
  <c r="H396" i="11" s="1"/>
  <c r="E397" i="11" l="1"/>
  <c r="I396" i="11"/>
  <c r="J396" i="11"/>
  <c r="F397" i="11" l="1"/>
  <c r="K396" i="11"/>
  <c r="G397" i="11"/>
  <c r="P397" i="11" l="1"/>
  <c r="S397" i="11" l="1"/>
  <c r="R397" i="11"/>
  <c r="T397" i="11"/>
  <c r="Q397" i="11"/>
  <c r="O397" i="11"/>
  <c r="H397" i="11" s="1"/>
  <c r="E398" i="11" l="1"/>
  <c r="I397" i="11"/>
  <c r="J397" i="11"/>
  <c r="K397" i="11" l="1"/>
  <c r="F398" i="11"/>
  <c r="G398" i="11"/>
  <c r="P398" i="11" l="1"/>
  <c r="T398" i="11" l="1"/>
  <c r="S398" i="11"/>
  <c r="Q398" i="11"/>
  <c r="O398" i="11"/>
  <c r="R398" i="11"/>
  <c r="H398" i="11" l="1"/>
  <c r="J398" i="11"/>
  <c r="E399" i="11" l="1"/>
  <c r="I398" i="11"/>
  <c r="F399" i="11" l="1"/>
  <c r="K398" i="11"/>
  <c r="G399" i="11"/>
  <c r="P399" i="11" l="1"/>
  <c r="Q399" i="11" l="1"/>
  <c r="R399" i="11"/>
  <c r="T399" i="11"/>
  <c r="S399" i="11"/>
  <c r="O399" i="11"/>
  <c r="H399" i="11" s="1"/>
  <c r="E400" i="11" l="1"/>
  <c r="I399" i="11"/>
  <c r="J399" i="11"/>
  <c r="K399" i="11" l="1"/>
  <c r="F400" i="11"/>
  <c r="G400" i="11"/>
  <c r="P400" i="11" l="1"/>
  <c r="O400" i="11" l="1"/>
  <c r="T400" i="11"/>
  <c r="J400" i="11" s="1"/>
  <c r="S400" i="11"/>
  <c r="R400" i="11"/>
  <c r="Q400" i="11"/>
  <c r="H400" i="11" l="1"/>
  <c r="E401" i="11" l="1"/>
  <c r="I400" i="11"/>
  <c r="K400" i="11" l="1"/>
  <c r="F401" i="11"/>
  <c r="G401" i="11"/>
  <c r="P401" i="11" l="1"/>
  <c r="T401" i="11" l="1"/>
  <c r="S401" i="11"/>
  <c r="R401" i="11"/>
  <c r="Q401" i="11"/>
  <c r="O401" i="11"/>
  <c r="H401" i="11" s="1"/>
  <c r="E402" i="11" l="1"/>
  <c r="I401" i="11"/>
  <c r="J401" i="11"/>
  <c r="F402" i="11" l="1"/>
  <c r="K401" i="11"/>
  <c r="G402" i="11"/>
  <c r="P402" i="11" l="1"/>
  <c r="S402" i="11" l="1"/>
  <c r="R402" i="11"/>
  <c r="Q402" i="11"/>
  <c r="O402" i="11"/>
  <c r="T402" i="11"/>
  <c r="J402" i="11" s="1"/>
  <c r="H402" i="11" l="1"/>
  <c r="E403" i="11" l="1"/>
  <c r="I402" i="11"/>
  <c r="K402" i="11" l="1"/>
  <c r="F403" i="11"/>
  <c r="G403" i="11"/>
  <c r="P403" i="11" l="1"/>
  <c r="S403" i="11" l="1"/>
  <c r="R403" i="11"/>
  <c r="T403" i="11"/>
  <c r="O403" i="11"/>
  <c r="Q403" i="11"/>
  <c r="H403" i="11" l="1"/>
  <c r="J403" i="11"/>
  <c r="E404" i="11" l="1"/>
  <c r="I403" i="11"/>
  <c r="F404" i="11" l="1"/>
  <c r="K403" i="11"/>
  <c r="G404" i="11"/>
  <c r="P404" i="11" l="1"/>
  <c r="Q404" i="11" l="1"/>
  <c r="O404" i="11"/>
  <c r="T404" i="11"/>
  <c r="J404" i="11" s="1"/>
  <c r="S404" i="11"/>
  <c r="R404" i="11"/>
  <c r="H404" i="11" l="1"/>
  <c r="E405" i="11" l="1"/>
  <c r="I404" i="11"/>
  <c r="F405" i="11" l="1"/>
  <c r="K404" i="11"/>
  <c r="G405" i="11"/>
  <c r="P405" i="11" l="1"/>
  <c r="T405" i="11" l="1"/>
  <c r="S405" i="11"/>
  <c r="R405" i="11"/>
  <c r="Q405" i="11"/>
  <c r="O405" i="11"/>
  <c r="H405" i="11" s="1"/>
  <c r="E406" i="11" l="1"/>
  <c r="I405" i="11"/>
  <c r="J405" i="11"/>
  <c r="K405" i="11" l="1"/>
  <c r="F406" i="11"/>
  <c r="G406" i="11"/>
  <c r="P406" i="11" l="1"/>
  <c r="O406" i="11" l="1"/>
  <c r="T406" i="11"/>
  <c r="S406" i="11"/>
  <c r="R406" i="11"/>
  <c r="Q406" i="11"/>
  <c r="J406" i="11" l="1"/>
  <c r="H406" i="11"/>
  <c r="E407" i="11" l="1"/>
  <c r="I406" i="11"/>
  <c r="K406" i="11" l="1"/>
  <c r="F407" i="11"/>
  <c r="G407" i="11"/>
  <c r="P407" i="11" l="1"/>
  <c r="T407" i="11" l="1"/>
  <c r="S407" i="11"/>
  <c r="R407" i="11"/>
  <c r="Q407" i="11"/>
  <c r="O407" i="11"/>
  <c r="H407" i="11" s="1"/>
  <c r="E408" i="11" l="1"/>
  <c r="I407" i="11"/>
  <c r="J407" i="11"/>
  <c r="K407" i="11" l="1"/>
  <c r="F408" i="11"/>
  <c r="G408" i="11"/>
  <c r="P408" i="11" l="1"/>
  <c r="S408" i="11" l="1"/>
  <c r="R408" i="11"/>
  <c r="Q408" i="11"/>
  <c r="O408" i="11"/>
  <c r="H408" i="11" s="1"/>
  <c r="T408" i="11"/>
  <c r="J408" i="11" s="1"/>
  <c r="E409" i="11" l="1"/>
  <c r="I408" i="11"/>
  <c r="F409" i="11" l="1"/>
  <c r="K408" i="11"/>
  <c r="G409" i="11"/>
  <c r="P409" i="11" l="1"/>
  <c r="O409" i="11" l="1"/>
  <c r="R409" i="11"/>
  <c r="S409" i="11"/>
  <c r="T409" i="11"/>
  <c r="J409" i="11" s="1"/>
  <c r="Q409" i="11"/>
  <c r="H409" i="11" l="1"/>
  <c r="E410" i="11" l="1"/>
  <c r="I409" i="11"/>
  <c r="F410" i="11" l="1"/>
  <c r="K409" i="11"/>
  <c r="G410" i="11"/>
  <c r="P410" i="11" l="1"/>
  <c r="Q410" i="11" l="1"/>
  <c r="T410" i="11"/>
  <c r="S410" i="11"/>
  <c r="R410" i="11"/>
  <c r="O410" i="11"/>
  <c r="H410" i="11" s="1"/>
  <c r="E411" i="11" l="1"/>
  <c r="I410" i="11"/>
  <c r="J410" i="11"/>
  <c r="F411" i="11" l="1"/>
  <c r="K410" i="11"/>
  <c r="G411" i="11"/>
  <c r="P411" i="11" l="1"/>
  <c r="O411" i="11" l="1"/>
  <c r="T411" i="11"/>
  <c r="J411" i="11" s="1"/>
  <c r="S411" i="11"/>
  <c r="R411" i="11"/>
  <c r="Q411" i="11"/>
  <c r="H411" i="11" l="1"/>
  <c r="E412" i="11" l="1"/>
  <c r="I411" i="11"/>
  <c r="K411" i="11" l="1"/>
  <c r="F412" i="11"/>
  <c r="G412" i="11"/>
  <c r="P412" i="11" l="1"/>
  <c r="T412" i="11" l="1"/>
  <c r="J412" i="11" s="1"/>
  <c r="S412" i="11"/>
  <c r="R412" i="11"/>
  <c r="Q412" i="11"/>
  <c r="O412" i="11"/>
  <c r="H412" i="11" s="1"/>
  <c r="E413" i="11" l="1"/>
  <c r="I412" i="11"/>
  <c r="K412" i="11" l="1"/>
  <c r="F413" i="11"/>
  <c r="G413" i="11"/>
  <c r="P413" i="11" l="1"/>
  <c r="T413" i="11" l="1"/>
  <c r="J413" i="11" s="1"/>
  <c r="S413" i="11"/>
  <c r="R413" i="11"/>
  <c r="Q413" i="11"/>
  <c r="O413" i="11"/>
  <c r="H413" i="11" l="1"/>
  <c r="E414" i="11" l="1"/>
  <c r="I413" i="11"/>
  <c r="F414" i="11" l="1"/>
  <c r="K413" i="11"/>
  <c r="G414" i="11"/>
  <c r="P414" i="11" l="1"/>
  <c r="S414" i="11" l="1"/>
  <c r="R414" i="11"/>
  <c r="T414" i="11"/>
  <c r="J414" i="11" s="1"/>
  <c r="Q414" i="11"/>
  <c r="O414" i="11"/>
  <c r="H414" i="11" s="1"/>
  <c r="E415" i="11" l="1"/>
  <c r="I414" i="11"/>
  <c r="K414" i="11" l="1"/>
  <c r="F415" i="11"/>
  <c r="G415" i="11"/>
  <c r="P415" i="11" l="1"/>
  <c r="Q415" i="11" l="1"/>
  <c r="O415" i="11"/>
  <c r="T415" i="11"/>
  <c r="J415" i="11" s="1"/>
  <c r="R415" i="11"/>
  <c r="S415" i="11"/>
  <c r="H415" i="11" l="1"/>
  <c r="E416" i="11" l="1"/>
  <c r="I415" i="11"/>
  <c r="F416" i="11" l="1"/>
  <c r="K415" i="11"/>
  <c r="G416" i="11"/>
  <c r="P416" i="11" l="1"/>
  <c r="T416" i="11" l="1"/>
  <c r="J416" i="11" s="1"/>
  <c r="O416" i="11"/>
  <c r="Q416" i="11"/>
  <c r="S416" i="11"/>
  <c r="R416" i="11"/>
  <c r="H416" i="11" l="1"/>
  <c r="E417" i="11" l="1"/>
  <c r="I416" i="11"/>
  <c r="K416" i="11" l="1"/>
  <c r="F417" i="11"/>
  <c r="G417" i="11"/>
  <c r="P417" i="11" l="1"/>
  <c r="O417" i="11" l="1"/>
  <c r="T417" i="11"/>
  <c r="S417" i="11"/>
  <c r="R417" i="11"/>
  <c r="Q417" i="11"/>
  <c r="J417" i="11" l="1"/>
  <c r="H417" i="11"/>
  <c r="E418" i="11" l="1"/>
  <c r="I417" i="11"/>
  <c r="K417" i="11" l="1"/>
  <c r="F418" i="11"/>
  <c r="G418" i="11"/>
  <c r="P418" i="11" l="1"/>
  <c r="T418" i="11" l="1"/>
  <c r="R418" i="11"/>
  <c r="Q418" i="11"/>
  <c r="O418" i="11"/>
  <c r="H418" i="11" s="1"/>
  <c r="S418" i="11"/>
  <c r="E419" i="11" l="1"/>
  <c r="I418" i="11"/>
  <c r="J418" i="11"/>
  <c r="K418" i="11" l="1"/>
  <c r="F419" i="11"/>
  <c r="G419" i="11"/>
  <c r="P419" i="11" l="1"/>
  <c r="S419" i="11" l="1"/>
  <c r="R419" i="11"/>
  <c r="Q419" i="11"/>
  <c r="T419" i="11"/>
  <c r="J419" i="11" s="1"/>
  <c r="O419" i="11"/>
  <c r="H419" i="11" s="1"/>
  <c r="E420" i="11" l="1"/>
  <c r="I419" i="11"/>
  <c r="F420" i="11" l="1"/>
  <c r="K419" i="11"/>
  <c r="G420" i="11"/>
  <c r="P420" i="11" l="1"/>
  <c r="T420" i="11" l="1"/>
  <c r="S420" i="11"/>
  <c r="R420" i="11"/>
  <c r="Q420" i="11"/>
  <c r="O420" i="11"/>
  <c r="H420" i="11" s="1"/>
  <c r="E421" i="11" l="1"/>
  <c r="I420" i="11"/>
  <c r="J420" i="11"/>
  <c r="F421" i="11" l="1"/>
  <c r="K420" i="11"/>
  <c r="G421" i="11"/>
  <c r="P421" i="11" l="1"/>
  <c r="Q421" i="11" l="1"/>
  <c r="T421" i="11"/>
  <c r="S421" i="11"/>
  <c r="R421" i="11"/>
  <c r="O421" i="11"/>
  <c r="H421" i="11" s="1"/>
  <c r="E422" i="11" l="1"/>
  <c r="I421" i="11"/>
  <c r="J421" i="11"/>
  <c r="K421" i="11" l="1"/>
  <c r="F422" i="11"/>
  <c r="G422" i="11"/>
  <c r="P422" i="11" l="1"/>
  <c r="O422" i="11" l="1"/>
  <c r="T422" i="11"/>
  <c r="S422" i="11"/>
  <c r="R422" i="11"/>
  <c r="Q422" i="11"/>
  <c r="J422" i="11" l="1"/>
  <c r="H422" i="11"/>
  <c r="E423" i="11" l="1"/>
  <c r="I422" i="11"/>
  <c r="K422" i="11" l="1"/>
  <c r="F423" i="11"/>
  <c r="G423" i="11"/>
  <c r="P423" i="11" l="1"/>
  <c r="T423" i="11" l="1"/>
  <c r="S423" i="11"/>
  <c r="R423" i="11"/>
  <c r="Q423" i="11"/>
  <c r="O423" i="11"/>
  <c r="H423" i="11" s="1"/>
  <c r="E424" i="11" l="1"/>
  <c r="I423" i="11"/>
  <c r="J423" i="11"/>
  <c r="K423" i="11" l="1"/>
  <c r="F424" i="11"/>
  <c r="G424" i="11"/>
  <c r="P424" i="11" l="1"/>
  <c r="T424" i="11" l="1"/>
  <c r="S424" i="11"/>
  <c r="R424" i="11"/>
  <c r="Q424" i="11"/>
  <c r="O424" i="11"/>
  <c r="H424" i="11" l="1"/>
  <c r="J424" i="11"/>
  <c r="E425" i="11" l="1"/>
  <c r="I424" i="11"/>
  <c r="F425" i="11" l="1"/>
  <c r="K424" i="11"/>
  <c r="G425" i="11"/>
  <c r="P425" i="11" l="1"/>
  <c r="S425" i="11" l="1"/>
  <c r="R425" i="11"/>
  <c r="T425" i="11"/>
  <c r="J425" i="11" s="1"/>
  <c r="Q425" i="11"/>
  <c r="O425" i="11"/>
  <c r="H425" i="11" s="1"/>
  <c r="E426" i="11" l="1"/>
  <c r="I425" i="11"/>
  <c r="K425" i="11" l="1"/>
  <c r="F426" i="11"/>
  <c r="G426" i="11"/>
  <c r="P426" i="11" l="1"/>
  <c r="Q426" i="11" l="1"/>
  <c r="O426" i="11"/>
  <c r="T426" i="11"/>
  <c r="J426" i="11" s="1"/>
  <c r="S426" i="11"/>
  <c r="R426" i="11"/>
  <c r="H426" i="11" l="1"/>
  <c r="E427" i="11" l="1"/>
  <c r="I426" i="11"/>
  <c r="F427" i="11" l="1"/>
  <c r="K426" i="11"/>
  <c r="G427" i="11"/>
  <c r="P427" i="11" l="1"/>
  <c r="T427" i="11" l="1"/>
  <c r="O427" i="11"/>
  <c r="H427" i="11" s="1"/>
  <c r="R427" i="11"/>
  <c r="S427" i="11"/>
  <c r="Q427" i="11"/>
  <c r="E428" i="11" l="1"/>
  <c r="I427" i="11"/>
  <c r="J427" i="11"/>
  <c r="K427" i="11" l="1"/>
  <c r="F428" i="11"/>
  <c r="G428" i="11"/>
  <c r="P428" i="11" l="1"/>
  <c r="O428" i="11" l="1"/>
  <c r="T428" i="11"/>
  <c r="J428" i="11" s="1"/>
  <c r="S428" i="11"/>
  <c r="R428" i="11"/>
  <c r="Q428" i="11"/>
  <c r="H428" i="11" l="1"/>
  <c r="E429" i="11" l="1"/>
  <c r="I428" i="11"/>
  <c r="K428" i="11" l="1"/>
  <c r="F429" i="11"/>
  <c r="G429" i="11"/>
  <c r="P429" i="11" l="1"/>
  <c r="O429" i="11" l="1"/>
  <c r="R429" i="11"/>
  <c r="T429" i="11"/>
  <c r="S429" i="11"/>
  <c r="Q429" i="11"/>
  <c r="J429" i="11" l="1"/>
  <c r="H429" i="11"/>
  <c r="E430" i="11" l="1"/>
  <c r="I429" i="11"/>
  <c r="K429" i="11" l="1"/>
  <c r="F430" i="11"/>
  <c r="G430" i="11"/>
  <c r="P430" i="11" l="1"/>
  <c r="S430" i="11" l="1"/>
  <c r="T430" i="11"/>
  <c r="R430" i="11"/>
  <c r="Q430" i="11"/>
  <c r="O430" i="11"/>
  <c r="H430" i="11" s="1"/>
  <c r="E431" i="11" l="1"/>
  <c r="I430" i="11"/>
  <c r="J430" i="11"/>
  <c r="F431" i="11" l="1"/>
  <c r="K430" i="11"/>
  <c r="G431" i="11"/>
  <c r="P431" i="11" l="1"/>
  <c r="O431" i="11" l="1"/>
  <c r="R431" i="11"/>
  <c r="T431" i="11"/>
  <c r="S431" i="11"/>
  <c r="Q431" i="11"/>
  <c r="J431" i="11" l="1"/>
  <c r="H431" i="11"/>
  <c r="E432" i="11" l="1"/>
  <c r="I431" i="11"/>
  <c r="F432" i="11" l="1"/>
  <c r="K431" i="11"/>
  <c r="G432" i="11"/>
  <c r="P432" i="11" l="1"/>
  <c r="T432" i="11" l="1"/>
  <c r="S432" i="11"/>
  <c r="R432" i="11"/>
  <c r="Q432" i="11"/>
  <c r="O432" i="11"/>
  <c r="H432" i="11" s="1"/>
  <c r="E433" i="11" l="1"/>
  <c r="I432" i="11"/>
  <c r="J432" i="11"/>
  <c r="F433" i="11" l="1"/>
  <c r="K432" i="11"/>
  <c r="G433" i="11"/>
  <c r="P433" i="11" l="1"/>
  <c r="O433" i="11" l="1"/>
  <c r="S433" i="11"/>
  <c r="R433" i="11"/>
  <c r="Q433" i="11"/>
  <c r="T433" i="11"/>
  <c r="J433" i="11" s="1"/>
  <c r="H433" i="11" l="1"/>
  <c r="E434" i="11" l="1"/>
  <c r="I433" i="11"/>
  <c r="F434" i="11" l="1"/>
  <c r="K433" i="11"/>
  <c r="G434" i="11"/>
  <c r="P434" i="11" l="1"/>
  <c r="T434" i="11" l="1"/>
  <c r="S434" i="11"/>
  <c r="R434" i="11"/>
  <c r="Q434" i="11"/>
  <c r="O434" i="11"/>
  <c r="H434" i="11" s="1"/>
  <c r="E435" i="11" l="1"/>
  <c r="I434" i="11"/>
  <c r="J434" i="11"/>
  <c r="F435" i="11" l="1"/>
  <c r="K434" i="11"/>
  <c r="G435" i="11"/>
  <c r="P435" i="11" l="1"/>
  <c r="S435" i="11" l="1"/>
  <c r="R435" i="11"/>
  <c r="Q435" i="11"/>
  <c r="T435" i="11"/>
  <c r="O435" i="11"/>
  <c r="H435" i="11" s="1"/>
  <c r="E436" i="11" l="1"/>
  <c r="I435" i="11"/>
  <c r="J435" i="11"/>
  <c r="F436" i="11" l="1"/>
  <c r="K435" i="11"/>
  <c r="G436" i="11"/>
  <c r="P436" i="11" l="1"/>
  <c r="Q436" i="11" l="1"/>
  <c r="O436" i="11"/>
  <c r="S436" i="11"/>
  <c r="T436" i="11"/>
  <c r="R436" i="11"/>
  <c r="J436" i="11" l="1"/>
  <c r="H436" i="11"/>
  <c r="E437" i="11" l="1"/>
  <c r="I436" i="11"/>
  <c r="F437" i="11" l="1"/>
  <c r="K436" i="11"/>
  <c r="G437" i="11"/>
  <c r="P437" i="11" l="1"/>
  <c r="Q437" i="11" l="1"/>
  <c r="O437" i="11"/>
  <c r="T437" i="11"/>
  <c r="J437" i="11" s="1"/>
  <c r="S437" i="11"/>
  <c r="R437" i="11"/>
  <c r="H437" i="11" l="1"/>
  <c r="E438" i="11" l="1"/>
  <c r="I437" i="11"/>
  <c r="F438" i="11" l="1"/>
  <c r="K437" i="11"/>
  <c r="G438" i="11"/>
  <c r="P438" i="11" l="1"/>
  <c r="R438" i="11" l="1"/>
  <c r="Q438" i="11"/>
  <c r="O438" i="11"/>
  <c r="H438" i="11" s="1"/>
  <c r="T438" i="11"/>
  <c r="S438" i="11"/>
  <c r="J438" i="11" l="1"/>
  <c r="E439" i="11"/>
  <c r="I438" i="11"/>
  <c r="K438" i="11" l="1"/>
  <c r="F439" i="11"/>
  <c r="G439" i="11"/>
  <c r="P439" i="11" l="1"/>
  <c r="O439" i="11" l="1"/>
  <c r="T439" i="11"/>
  <c r="S439" i="11"/>
  <c r="R439" i="11"/>
  <c r="Q439" i="11"/>
  <c r="J439" i="11" l="1"/>
  <c r="H439" i="11"/>
  <c r="E440" i="11" l="1"/>
  <c r="I439" i="11"/>
  <c r="F440" i="11" l="1"/>
  <c r="K439" i="11"/>
  <c r="G440" i="11"/>
  <c r="P440" i="11" l="1"/>
  <c r="T440" i="11" l="1"/>
  <c r="S440" i="11"/>
  <c r="R440" i="11"/>
  <c r="Q440" i="11"/>
  <c r="O440" i="11"/>
  <c r="H440" i="11" s="1"/>
  <c r="E441" i="11" l="1"/>
  <c r="I440" i="11"/>
  <c r="J440" i="11"/>
  <c r="F441" i="11" l="1"/>
  <c r="K440" i="11"/>
  <c r="G441" i="11"/>
  <c r="P441" i="11" l="1"/>
  <c r="S441" i="11" l="1"/>
  <c r="Q441" i="11"/>
  <c r="R441" i="11"/>
  <c r="O441" i="11"/>
  <c r="H441" i="11" s="1"/>
  <c r="T441" i="11"/>
  <c r="J441" i="11" s="1"/>
  <c r="E442" i="11" l="1"/>
  <c r="I441" i="11"/>
  <c r="K441" i="11" l="1"/>
  <c r="F442" i="11"/>
  <c r="G442" i="11"/>
  <c r="P442" i="11" l="1"/>
  <c r="O442" i="11" l="1"/>
  <c r="T442" i="11"/>
  <c r="S442" i="11"/>
  <c r="R442" i="11"/>
  <c r="Q442" i="11"/>
  <c r="J442" i="11" l="1"/>
  <c r="H442" i="11"/>
  <c r="E443" i="11" l="1"/>
  <c r="I442" i="11"/>
  <c r="F443" i="11" l="1"/>
  <c r="K442" i="11"/>
  <c r="G443" i="11"/>
  <c r="P443" i="11" l="1"/>
  <c r="T443" i="11" l="1"/>
  <c r="S443" i="11"/>
  <c r="R443" i="11"/>
  <c r="Q443" i="11"/>
  <c r="O443" i="11"/>
  <c r="H443" i="11" s="1"/>
  <c r="E444" i="11" l="1"/>
  <c r="I443" i="11"/>
  <c r="J443" i="11"/>
  <c r="K443" i="11" l="1"/>
  <c r="F444" i="11"/>
  <c r="G444" i="11"/>
  <c r="P444" i="11" l="1"/>
  <c r="O444" i="11" l="1"/>
  <c r="H444" i="11" s="1"/>
  <c r="R444" i="11"/>
  <c r="Q444" i="11"/>
  <c r="T444" i="11"/>
  <c r="S444" i="11"/>
  <c r="J444" i="11" l="1"/>
  <c r="E445" i="11"/>
  <c r="I444" i="11"/>
  <c r="K444" i="11" l="1"/>
  <c r="F445" i="11"/>
  <c r="G445" i="11"/>
  <c r="P445" i="11" l="1"/>
  <c r="S445" i="11" l="1"/>
  <c r="O445" i="11"/>
  <c r="T445" i="11"/>
  <c r="R445" i="11"/>
  <c r="Q445" i="11"/>
  <c r="H445" i="11" l="1"/>
  <c r="J445" i="11"/>
  <c r="E446" i="11" l="1"/>
  <c r="I445" i="11"/>
  <c r="F446" i="11" l="1"/>
  <c r="K445" i="11"/>
  <c r="G446" i="11"/>
  <c r="P446" i="11" l="1"/>
  <c r="T446" i="11" l="1"/>
  <c r="S446" i="11"/>
  <c r="R446" i="11"/>
  <c r="O446" i="11"/>
  <c r="Q446" i="11"/>
  <c r="H446" i="11" l="1"/>
  <c r="J446" i="11"/>
  <c r="E447" i="11" l="1"/>
  <c r="I446" i="11"/>
  <c r="F447" i="11" l="1"/>
  <c r="K446" i="11"/>
  <c r="G447" i="11"/>
  <c r="P447" i="11" l="1"/>
  <c r="R447" i="11" l="1"/>
  <c r="Q447" i="11"/>
  <c r="O447" i="11"/>
  <c r="T447" i="11"/>
  <c r="S447" i="11"/>
  <c r="J447" i="11" l="1"/>
  <c r="H447" i="11"/>
  <c r="E448" i="11" l="1"/>
  <c r="I447" i="11"/>
  <c r="F448" i="11" l="1"/>
  <c r="K447" i="11"/>
  <c r="G448" i="11"/>
  <c r="P448" i="11" l="1"/>
  <c r="Q448" i="11" l="1"/>
  <c r="O448" i="11"/>
  <c r="H448" i="11" s="1"/>
  <c r="T448" i="11"/>
  <c r="S448" i="11"/>
  <c r="R448" i="11"/>
  <c r="E449" i="11" l="1"/>
  <c r="I448" i="11"/>
  <c r="J448" i="11"/>
  <c r="F449" i="11" l="1"/>
  <c r="K448" i="11"/>
  <c r="G449" i="11"/>
  <c r="P449" i="11" l="1"/>
  <c r="T449" i="11" l="1"/>
  <c r="S449" i="11"/>
  <c r="R449" i="11"/>
  <c r="Q449" i="11"/>
  <c r="O449" i="11"/>
  <c r="H449" i="11" s="1"/>
  <c r="E450" i="11" l="1"/>
  <c r="I449" i="11"/>
  <c r="J449" i="11"/>
  <c r="F450" i="11" l="1"/>
  <c r="K449" i="11"/>
  <c r="G450" i="11"/>
  <c r="P450" i="11" l="1"/>
  <c r="Q450" i="11" l="1"/>
  <c r="O450" i="11"/>
  <c r="T450" i="11"/>
  <c r="J450" i="11" s="1"/>
  <c r="S450" i="11"/>
  <c r="R450" i="11"/>
  <c r="H450" i="11" l="1"/>
  <c r="E451" i="11" l="1"/>
  <c r="I450" i="11"/>
  <c r="K450" i="11" l="1"/>
  <c r="F451" i="11"/>
  <c r="G451" i="11"/>
  <c r="P451" i="11" l="1"/>
  <c r="O451" i="11" l="1"/>
  <c r="R451" i="11"/>
  <c r="Q451" i="11"/>
  <c r="T451" i="11"/>
  <c r="S451" i="11"/>
  <c r="J451" i="11" l="1"/>
  <c r="H451" i="11"/>
  <c r="E452" i="11" l="1"/>
  <c r="I451" i="11"/>
  <c r="F452" i="11" l="1"/>
  <c r="K451" i="11"/>
  <c r="G452" i="11"/>
  <c r="P452" i="11" l="1"/>
  <c r="S452" i="11" l="1"/>
  <c r="Q452" i="11"/>
  <c r="T452" i="11"/>
  <c r="R452" i="11"/>
  <c r="O452" i="11"/>
  <c r="H452" i="11" l="1"/>
  <c r="J452" i="11"/>
  <c r="E453" i="11" l="1"/>
  <c r="I452" i="11"/>
  <c r="F453" i="11" l="1"/>
  <c r="K452" i="11"/>
  <c r="G453" i="11"/>
  <c r="P453" i="11" l="1"/>
  <c r="Q453" i="11" l="1"/>
  <c r="O453" i="11"/>
  <c r="H453" i="11" s="1"/>
  <c r="T453" i="11"/>
  <c r="S453" i="11"/>
  <c r="R453" i="11"/>
  <c r="E454" i="11" l="1"/>
  <c r="I453" i="11"/>
  <c r="J453" i="11"/>
  <c r="F454" i="11" l="1"/>
  <c r="K453" i="11"/>
  <c r="G454" i="11"/>
  <c r="P454" i="11" l="1"/>
  <c r="O454" i="11" l="1"/>
  <c r="T454" i="11"/>
  <c r="J454" i="11" s="1"/>
  <c r="Q454" i="11"/>
  <c r="S454" i="11"/>
  <c r="R454" i="11"/>
  <c r="H454" i="11" l="1"/>
  <c r="E455" i="11" l="1"/>
  <c r="I454" i="11"/>
  <c r="K454" i="11" l="1"/>
  <c r="F455" i="11"/>
  <c r="G455" i="11"/>
  <c r="P455" i="11" l="1"/>
  <c r="O455" i="11" l="1"/>
  <c r="T455" i="11"/>
  <c r="J455" i="11" s="1"/>
  <c r="S455" i="11"/>
  <c r="R455" i="11"/>
  <c r="Q455" i="11"/>
  <c r="H455" i="11" l="1"/>
  <c r="E456" i="11" l="1"/>
  <c r="I455" i="11"/>
  <c r="F456" i="11" l="1"/>
  <c r="K455" i="11"/>
  <c r="G456" i="11"/>
  <c r="P456" i="11" l="1"/>
  <c r="S456" i="11" l="1"/>
  <c r="O456" i="11"/>
  <c r="Q456" i="11"/>
  <c r="T456" i="11"/>
  <c r="R456" i="11"/>
  <c r="J456" i="11" l="1"/>
  <c r="H456" i="11"/>
  <c r="E457" i="11" l="1"/>
  <c r="I456" i="11"/>
  <c r="K456" i="11" l="1"/>
  <c r="F457" i="11"/>
  <c r="G457" i="11"/>
  <c r="P457" i="11" l="1"/>
  <c r="O457" i="11" l="1"/>
  <c r="T457" i="11"/>
  <c r="J457" i="11" s="1"/>
  <c r="S457" i="11"/>
  <c r="R457" i="11"/>
  <c r="Q457" i="11"/>
  <c r="H457" i="11" l="1"/>
  <c r="E458" i="11" l="1"/>
  <c r="I457" i="11"/>
  <c r="F458" i="11" l="1"/>
  <c r="K457" i="11"/>
  <c r="G458" i="11"/>
  <c r="P458" i="11" l="1"/>
  <c r="T458" i="11" l="1"/>
  <c r="S458" i="11"/>
  <c r="R458" i="11"/>
  <c r="Q458" i="11"/>
  <c r="O458" i="11"/>
  <c r="H458" i="11" s="1"/>
  <c r="E459" i="11" l="1"/>
  <c r="I458" i="11"/>
  <c r="J458" i="11"/>
  <c r="F459" i="11" l="1"/>
  <c r="K458" i="11"/>
  <c r="G459" i="11"/>
  <c r="P459" i="11" l="1"/>
  <c r="Q459" i="11" l="1"/>
  <c r="O459" i="11"/>
  <c r="R459" i="11"/>
  <c r="T459" i="11"/>
  <c r="S459" i="11"/>
  <c r="J459" i="11" l="1"/>
  <c r="H459" i="11"/>
  <c r="E460" i="11" l="1"/>
  <c r="I459" i="11"/>
  <c r="K459" i="11" l="1"/>
  <c r="F460" i="11"/>
  <c r="G460" i="11"/>
  <c r="P460" i="11" l="1"/>
  <c r="O460" i="11" l="1"/>
  <c r="T460" i="11"/>
  <c r="J460" i="11" s="1"/>
  <c r="S460" i="11"/>
  <c r="R460" i="11"/>
  <c r="Q460" i="11"/>
  <c r="H460" i="11" l="1"/>
  <c r="E461" i="11" l="1"/>
  <c r="I460" i="11"/>
  <c r="F461" i="11" l="1"/>
  <c r="K460" i="11"/>
  <c r="G461" i="11"/>
  <c r="P461" i="11" l="1"/>
  <c r="T461" i="11" l="1"/>
  <c r="S461" i="11"/>
  <c r="R461" i="11"/>
  <c r="Q461" i="11"/>
  <c r="O461" i="11"/>
  <c r="H461" i="11" s="1"/>
  <c r="E462" i="11" l="1"/>
  <c r="I461" i="11"/>
  <c r="J461" i="11"/>
  <c r="K461" i="11" l="1"/>
  <c r="F462" i="11"/>
  <c r="G462" i="11"/>
  <c r="P462" i="11" l="1"/>
  <c r="Q462" i="11" l="1"/>
  <c r="O462" i="11"/>
  <c r="H462" i="11" s="1"/>
  <c r="S462" i="11"/>
  <c r="T462" i="11"/>
  <c r="R462" i="11"/>
  <c r="E463" i="11" l="1"/>
  <c r="I462" i="11"/>
  <c r="J462" i="11"/>
  <c r="K462" i="11" l="1"/>
  <c r="F463" i="11"/>
  <c r="G463" i="11"/>
  <c r="P463" i="11" l="1"/>
  <c r="S463" i="11" l="1"/>
  <c r="Q463" i="11"/>
  <c r="T463" i="11"/>
  <c r="J463" i="11" s="1"/>
  <c r="R463" i="11"/>
  <c r="O463" i="11"/>
  <c r="H463" i="11" s="1"/>
  <c r="E464" i="11" l="1"/>
  <c r="I463" i="11"/>
  <c r="F464" i="11" l="1"/>
  <c r="K463" i="11"/>
  <c r="G464" i="11"/>
  <c r="P464" i="11" l="1"/>
  <c r="T464" i="11" l="1"/>
  <c r="S464" i="11"/>
  <c r="R464" i="11"/>
  <c r="Q464" i="11"/>
  <c r="O464" i="11"/>
  <c r="H464" i="11" l="1"/>
  <c r="J464" i="11"/>
  <c r="E465" i="11" l="1"/>
  <c r="I464" i="11"/>
  <c r="F465" i="11" l="1"/>
  <c r="K464" i="11"/>
  <c r="G465" i="11"/>
  <c r="P465" i="11" l="1"/>
  <c r="O465" i="11" l="1"/>
  <c r="R465" i="11"/>
  <c r="T465" i="11"/>
  <c r="S465" i="11"/>
  <c r="Q465" i="11"/>
  <c r="J465" i="11" l="1"/>
  <c r="H465" i="11"/>
  <c r="E466" i="11" l="1"/>
  <c r="I465" i="11"/>
  <c r="K465" i="11" l="1"/>
  <c r="F466" i="11"/>
  <c r="G466" i="11"/>
  <c r="P466" i="11" l="1"/>
  <c r="O466" i="11" l="1"/>
  <c r="R466" i="11"/>
  <c r="Q466" i="11"/>
  <c r="T466" i="11"/>
  <c r="S466" i="11"/>
  <c r="J466" i="11" l="1"/>
  <c r="H466" i="11"/>
  <c r="E467" i="11" l="1"/>
  <c r="I466" i="11"/>
  <c r="K466" i="11" l="1"/>
  <c r="F467" i="11"/>
  <c r="G467" i="11"/>
  <c r="P467" i="11" l="1"/>
  <c r="S467" i="11" l="1"/>
  <c r="T467" i="11"/>
  <c r="R467" i="11"/>
  <c r="Q467" i="11"/>
  <c r="O467" i="11"/>
  <c r="H467" i="11" l="1"/>
  <c r="J467" i="11"/>
  <c r="E468" i="11" l="1"/>
  <c r="I467" i="11"/>
  <c r="F468" i="11" l="1"/>
  <c r="K467" i="11"/>
  <c r="G468" i="11"/>
  <c r="P468" i="11" l="1"/>
  <c r="O468" i="11" l="1"/>
  <c r="R468" i="11"/>
  <c r="S468" i="11"/>
  <c r="T468" i="11"/>
  <c r="J468" i="11" s="1"/>
  <c r="Q468" i="11"/>
  <c r="H468" i="11" l="1"/>
  <c r="E469" i="11" l="1"/>
  <c r="I468" i="11"/>
  <c r="F469" i="11" l="1"/>
  <c r="K468" i="11"/>
  <c r="G469" i="11"/>
  <c r="P469" i="11" l="1"/>
  <c r="T469" i="11" l="1"/>
  <c r="S469" i="11"/>
  <c r="R469" i="11"/>
  <c r="Q469" i="11"/>
  <c r="O469" i="11"/>
  <c r="H469" i="11" s="1"/>
  <c r="E470" i="11" l="1"/>
  <c r="I469" i="11"/>
  <c r="J469" i="11"/>
  <c r="K469" i="11" l="1"/>
  <c r="F470" i="11"/>
  <c r="G470" i="11"/>
  <c r="P470" i="11" l="1"/>
  <c r="Q470" i="11" l="1"/>
  <c r="O470" i="11"/>
  <c r="T470" i="11"/>
  <c r="S470" i="11"/>
  <c r="R470" i="11"/>
  <c r="H470" i="11" l="1"/>
  <c r="J470" i="11"/>
  <c r="E471" i="11" l="1"/>
  <c r="I470" i="11"/>
  <c r="F471" i="11" l="1"/>
  <c r="K470" i="11"/>
  <c r="G471" i="11"/>
  <c r="P471" i="11" l="1"/>
  <c r="O471" i="11" l="1"/>
  <c r="R471" i="11"/>
  <c r="T471" i="11"/>
  <c r="S471" i="11"/>
  <c r="Q471" i="11"/>
  <c r="J471" i="11" l="1"/>
  <c r="H471" i="11"/>
  <c r="E472" i="11" l="1"/>
  <c r="I471" i="11"/>
  <c r="K471" i="11" l="1"/>
  <c r="F472" i="11"/>
  <c r="G472" i="11"/>
  <c r="P472" i="11" l="1"/>
  <c r="T472" i="11" l="1"/>
  <c r="S472" i="11"/>
  <c r="R472" i="11"/>
  <c r="Q472" i="11"/>
  <c r="O472" i="11"/>
  <c r="H472" i="11" s="1"/>
  <c r="E473" i="11" l="1"/>
  <c r="I472" i="11"/>
  <c r="J472" i="11"/>
  <c r="K472" i="11" l="1"/>
  <c r="F473" i="11"/>
  <c r="G473" i="11"/>
  <c r="P473" i="11" l="1"/>
  <c r="O473" i="11" l="1"/>
  <c r="T473" i="11"/>
  <c r="J473" i="11" s="1"/>
  <c r="S473" i="11"/>
  <c r="R473" i="11"/>
  <c r="Q473" i="11"/>
  <c r="H473" i="11" l="1"/>
  <c r="E474" i="11" l="1"/>
  <c r="I473" i="11"/>
  <c r="K473" i="11" l="1"/>
  <c r="F474" i="11"/>
  <c r="G474" i="11"/>
  <c r="P474" i="11" l="1"/>
  <c r="T474" i="11" l="1"/>
  <c r="S474" i="11"/>
  <c r="Q474" i="11"/>
  <c r="O474" i="11"/>
  <c r="R474" i="11"/>
  <c r="H474" i="11" l="1"/>
  <c r="J474" i="11"/>
  <c r="E475" i="11" l="1"/>
  <c r="I474" i="11"/>
  <c r="K474" i="11" l="1"/>
  <c r="F475" i="11"/>
  <c r="G475" i="11"/>
  <c r="P475" i="11" l="1"/>
  <c r="T475" i="11" l="1"/>
  <c r="S475" i="11"/>
  <c r="R475" i="11"/>
  <c r="Q475" i="11"/>
  <c r="O475" i="11"/>
  <c r="H475" i="11" s="1"/>
  <c r="E476" i="11" l="1"/>
  <c r="I475" i="11"/>
  <c r="J475" i="11"/>
  <c r="F476" i="11" l="1"/>
  <c r="K475" i="11"/>
  <c r="G476" i="11"/>
  <c r="P476" i="11" l="1"/>
  <c r="O476" i="11" l="1"/>
  <c r="T476" i="11"/>
  <c r="S476" i="11"/>
  <c r="R476" i="11"/>
  <c r="Q476" i="11"/>
  <c r="J476" i="11" l="1"/>
  <c r="H476" i="11"/>
  <c r="E477" i="11" l="1"/>
  <c r="I476" i="11"/>
  <c r="F477" i="11" l="1"/>
  <c r="K476" i="11"/>
  <c r="G477" i="11"/>
  <c r="P477" i="11" l="1"/>
  <c r="T477" i="11" l="1"/>
  <c r="R477" i="11"/>
  <c r="S477" i="11"/>
  <c r="Q477" i="11"/>
  <c r="O477" i="11"/>
  <c r="H477" i="11" s="1"/>
  <c r="E478" i="11" l="1"/>
  <c r="I477" i="11"/>
  <c r="J477" i="11"/>
  <c r="K477" i="11" l="1"/>
  <c r="F478" i="11"/>
  <c r="G478" i="11"/>
  <c r="P478" i="11" l="1"/>
  <c r="T478" i="11" l="1"/>
  <c r="S478" i="11"/>
  <c r="R478" i="11"/>
  <c r="Q478" i="11"/>
  <c r="O478" i="11"/>
  <c r="H478" i="11" s="1"/>
  <c r="E479" i="11" l="1"/>
  <c r="I478" i="11"/>
  <c r="J478" i="11"/>
  <c r="F479" i="11" l="1"/>
  <c r="K478" i="11"/>
  <c r="G479" i="11"/>
  <c r="P479" i="11" l="1"/>
  <c r="O479" i="11" l="1"/>
  <c r="Q479" i="11"/>
  <c r="T479" i="11"/>
  <c r="J479" i="11" s="1"/>
  <c r="S479" i="11"/>
  <c r="R479" i="11"/>
  <c r="H479" i="11" l="1"/>
  <c r="E480" i="11" l="1"/>
  <c r="I479" i="11"/>
  <c r="K479" i="11" l="1"/>
  <c r="F480" i="11"/>
  <c r="G480" i="11"/>
  <c r="P480" i="11" l="1"/>
  <c r="R480" i="11" l="1"/>
  <c r="T480" i="11"/>
  <c r="S480" i="11"/>
  <c r="Q480" i="11"/>
  <c r="O480" i="11"/>
  <c r="H480" i="11" s="1"/>
  <c r="E481" i="11" l="1"/>
  <c r="I480" i="11"/>
  <c r="J480" i="11"/>
  <c r="K480" i="11" l="1"/>
  <c r="F481" i="11"/>
  <c r="G481" i="11"/>
  <c r="P481" i="11" l="1"/>
  <c r="R481" i="11" l="1"/>
  <c r="T481" i="11"/>
  <c r="S481" i="11"/>
  <c r="Q481" i="11"/>
  <c r="O481" i="11"/>
  <c r="H481" i="11" l="1"/>
  <c r="J481" i="11"/>
  <c r="E482" i="11" l="1"/>
  <c r="I481" i="11"/>
  <c r="F482" i="11" l="1"/>
  <c r="K481" i="11"/>
  <c r="G482" i="11"/>
  <c r="P482" i="11" l="1"/>
  <c r="O482" i="11" l="1"/>
  <c r="R482" i="11"/>
  <c r="S482" i="11"/>
  <c r="T482" i="11"/>
  <c r="J482" i="11" s="1"/>
  <c r="Q482" i="11"/>
  <c r="H482" i="11" l="1"/>
  <c r="E483" i="11" l="1"/>
  <c r="I482" i="11"/>
  <c r="K482" i="11" l="1"/>
  <c r="F483" i="11"/>
  <c r="G483" i="11"/>
  <c r="P483" i="11" l="1"/>
  <c r="T483" i="11" l="1"/>
  <c r="S483" i="11"/>
  <c r="R483" i="11"/>
  <c r="Q483" i="11"/>
  <c r="O483" i="11"/>
  <c r="H483" i="11" l="1"/>
  <c r="J483" i="11"/>
  <c r="E484" i="11" l="1"/>
  <c r="I483" i="11"/>
  <c r="K483" i="11" l="1"/>
  <c r="F484" i="11"/>
  <c r="G484" i="11"/>
  <c r="P484" i="11" l="1"/>
  <c r="T484" i="11" l="1"/>
  <c r="S484" i="11"/>
  <c r="R484" i="11"/>
  <c r="Q484" i="11"/>
  <c r="O484" i="11"/>
  <c r="H484" i="11" s="1"/>
  <c r="E485" i="11" l="1"/>
  <c r="I484" i="11"/>
  <c r="J484" i="11"/>
  <c r="K484" i="11" l="1"/>
  <c r="F485" i="11"/>
  <c r="G485" i="11"/>
  <c r="P485" i="11" l="1"/>
  <c r="T485" i="11" l="1"/>
  <c r="S485" i="11"/>
  <c r="R485" i="11"/>
  <c r="Q485" i="11"/>
  <c r="O485" i="11"/>
  <c r="H485" i="11" s="1"/>
  <c r="E486" i="11" l="1"/>
  <c r="I485" i="11"/>
  <c r="J485" i="11"/>
  <c r="K485" i="11" l="1"/>
  <c r="F486" i="11"/>
  <c r="G486" i="11"/>
  <c r="P486" i="11" l="1"/>
  <c r="T486" i="11" l="1"/>
  <c r="S486" i="11"/>
  <c r="R486" i="11"/>
  <c r="Q486" i="11"/>
  <c r="O486" i="11"/>
  <c r="H486" i="11" s="1"/>
  <c r="E487" i="11" l="1"/>
  <c r="I486" i="11"/>
  <c r="J486" i="11"/>
  <c r="K486" i="11" l="1"/>
  <c r="F487" i="11"/>
  <c r="G487" i="11"/>
  <c r="P487" i="11" l="1"/>
  <c r="S487" i="11" l="1"/>
  <c r="O487" i="11"/>
  <c r="H487" i="11" s="1"/>
  <c r="R487" i="11"/>
  <c r="T487" i="11"/>
  <c r="J487" i="11" s="1"/>
  <c r="Q487" i="11"/>
  <c r="E488" i="11" l="1"/>
  <c r="I487" i="11"/>
  <c r="K487" i="11" l="1"/>
  <c r="F488" i="11"/>
  <c r="G488" i="11"/>
  <c r="P488" i="11" l="1"/>
  <c r="S488" i="11" l="1"/>
  <c r="R488" i="11"/>
  <c r="T488" i="11"/>
  <c r="J488" i="11" s="1"/>
  <c r="Q488" i="11"/>
  <c r="O488" i="11"/>
  <c r="H488" i="11" s="1"/>
  <c r="E489" i="11" l="1"/>
  <c r="I488" i="11"/>
  <c r="F489" i="11" l="1"/>
  <c r="K488" i="11"/>
  <c r="G489" i="11"/>
  <c r="P489" i="11" l="1"/>
  <c r="O489" i="11" l="1"/>
  <c r="T489" i="11"/>
  <c r="J489" i="11" s="1"/>
  <c r="S489" i="11"/>
  <c r="R489" i="11"/>
  <c r="Q489" i="11"/>
  <c r="H489" i="11" l="1"/>
  <c r="E490" i="11" l="1"/>
  <c r="I489" i="11"/>
  <c r="F490" i="11" l="1"/>
  <c r="K489" i="11"/>
  <c r="G490" i="11"/>
  <c r="P490" i="11" l="1"/>
  <c r="S490" i="11" l="1"/>
  <c r="Q490" i="11"/>
  <c r="T490" i="11"/>
  <c r="J490" i="11" s="1"/>
  <c r="R490" i="11"/>
  <c r="O490" i="11"/>
  <c r="H490" i="11" s="1"/>
  <c r="E491" i="11" l="1"/>
  <c r="I490" i="11"/>
  <c r="K490" i="11" l="1"/>
  <c r="F491" i="11"/>
  <c r="G491" i="11"/>
  <c r="P491" i="11" l="1"/>
  <c r="Q491" i="11" l="1"/>
  <c r="T491" i="11"/>
  <c r="S491" i="11"/>
  <c r="R491" i="11"/>
  <c r="O491" i="11"/>
  <c r="H491" i="11" s="1"/>
  <c r="E492" i="11" l="1"/>
  <c r="I491" i="11"/>
  <c r="J491" i="11"/>
  <c r="F492" i="11" l="1"/>
  <c r="K491" i="11"/>
  <c r="G492" i="11"/>
  <c r="P492" i="11" l="1"/>
  <c r="R492" i="11" l="1"/>
  <c r="T492" i="11"/>
  <c r="S492" i="11"/>
  <c r="Q492" i="11"/>
  <c r="O492" i="11"/>
  <c r="H492" i="11" s="1"/>
  <c r="E493" i="11" l="1"/>
  <c r="I492" i="11"/>
  <c r="J492" i="11"/>
  <c r="K492" i="11" l="1"/>
  <c r="F493" i="11"/>
  <c r="G493" i="11"/>
  <c r="P493" i="11" l="1"/>
  <c r="Q493" i="11" l="1"/>
  <c r="O493" i="11"/>
  <c r="T493" i="11"/>
  <c r="J493" i="11" s="1"/>
  <c r="S493" i="11"/>
  <c r="R493" i="11"/>
  <c r="H493" i="11" l="1"/>
  <c r="E494" i="11" l="1"/>
  <c r="I493" i="11"/>
  <c r="F494" i="11" l="1"/>
  <c r="K493" i="11"/>
  <c r="G494" i="11"/>
  <c r="P494" i="11" l="1"/>
  <c r="O494" i="11" l="1"/>
  <c r="R494" i="11"/>
  <c r="T494" i="11"/>
  <c r="S494" i="11"/>
  <c r="Q494" i="11"/>
  <c r="J494" i="11" l="1"/>
  <c r="H494" i="11"/>
  <c r="E495" i="11" l="1"/>
  <c r="I494" i="11"/>
  <c r="K494" i="11" l="1"/>
  <c r="F495" i="11"/>
  <c r="G495" i="11"/>
  <c r="P495" i="11" l="1"/>
  <c r="T495" i="11" l="1"/>
  <c r="S495" i="11"/>
  <c r="R495" i="11"/>
  <c r="Q495" i="11"/>
  <c r="O495" i="11"/>
  <c r="H495" i="11" s="1"/>
  <c r="E496" i="11" l="1"/>
  <c r="I495" i="11"/>
  <c r="J495" i="11"/>
  <c r="K495" i="11" l="1"/>
  <c r="F496" i="11"/>
  <c r="G496" i="11"/>
  <c r="P496" i="11" l="1"/>
  <c r="T496" i="11" l="1"/>
  <c r="O496" i="11"/>
  <c r="H496" i="11" s="1"/>
  <c r="S496" i="11"/>
  <c r="R496" i="11"/>
  <c r="Q496" i="11"/>
  <c r="E497" i="11" l="1"/>
  <c r="I496" i="11"/>
  <c r="J496" i="11"/>
  <c r="F497" i="11" l="1"/>
  <c r="K496" i="11"/>
  <c r="G497" i="11"/>
  <c r="P497" i="11" l="1"/>
  <c r="T497" i="11" l="1"/>
  <c r="Q497" i="11"/>
  <c r="S497" i="11"/>
  <c r="R497" i="11"/>
  <c r="O497" i="11"/>
  <c r="H497" i="11" l="1"/>
  <c r="J497" i="11"/>
  <c r="E498" i="11" l="1"/>
  <c r="I497" i="11"/>
  <c r="F498" i="11" l="1"/>
  <c r="K497" i="11"/>
  <c r="G498" i="11"/>
  <c r="P498" i="11" l="1"/>
  <c r="T498" i="11" l="1"/>
  <c r="S498" i="11"/>
  <c r="R498" i="11"/>
  <c r="Q498" i="11"/>
  <c r="O498" i="11"/>
  <c r="H498" i="11" s="1"/>
  <c r="E499" i="11" l="1"/>
  <c r="I498" i="11"/>
  <c r="J498" i="11"/>
  <c r="F499" i="11" l="1"/>
  <c r="K498" i="11"/>
  <c r="G499" i="11"/>
  <c r="P499" i="11" l="1"/>
  <c r="T499" i="11" l="1"/>
  <c r="S499" i="11"/>
  <c r="R499" i="11"/>
  <c r="Q499" i="11"/>
  <c r="O499" i="11"/>
  <c r="H499" i="11" s="1"/>
  <c r="E500" i="11" l="1"/>
  <c r="I499" i="11"/>
  <c r="J499" i="11"/>
  <c r="K499" i="11" l="1"/>
  <c r="F500" i="11"/>
  <c r="G500" i="11"/>
  <c r="P500" i="11" l="1"/>
  <c r="T500" i="11" l="1"/>
  <c r="R500" i="11"/>
  <c r="O500" i="11"/>
  <c r="S500" i="11"/>
  <c r="Q500" i="11"/>
  <c r="H500" i="11" l="1"/>
  <c r="J500" i="11"/>
  <c r="E501" i="11" l="1"/>
  <c r="I500" i="11"/>
  <c r="F501" i="11" l="1"/>
  <c r="K500" i="11"/>
  <c r="G501" i="11"/>
  <c r="P501" i="11" l="1"/>
  <c r="R501" i="11" l="1"/>
  <c r="Q501" i="11"/>
  <c r="T501" i="11"/>
  <c r="J501" i="11" s="1"/>
  <c r="S501" i="11"/>
  <c r="O501" i="11"/>
  <c r="H501" i="11" s="1"/>
  <c r="E502" i="11" l="1"/>
  <c r="I501" i="11"/>
  <c r="F502" i="11" l="1"/>
  <c r="K501" i="11"/>
  <c r="G502" i="11"/>
  <c r="P502" i="11" l="1"/>
  <c r="T502" i="11" l="1"/>
  <c r="S502" i="11"/>
  <c r="R502" i="11"/>
  <c r="Q502" i="11"/>
  <c r="O502" i="11"/>
  <c r="H502" i="11" s="1"/>
  <c r="E503" i="11" l="1"/>
  <c r="I502" i="11"/>
  <c r="J502" i="11"/>
  <c r="F503" i="11" l="1"/>
  <c r="K502" i="11"/>
  <c r="G503" i="11"/>
  <c r="P503" i="11" l="1"/>
  <c r="R503" i="11" l="1"/>
  <c r="S503" i="11"/>
  <c r="O503" i="11"/>
  <c r="H503" i="11" s="1"/>
  <c r="T503" i="11"/>
  <c r="J503" i="11" s="1"/>
  <c r="Q503" i="11"/>
  <c r="E504" i="11" l="1"/>
  <c r="I503" i="11"/>
  <c r="K503" i="11" l="1"/>
  <c r="F504" i="11"/>
  <c r="G504" i="11"/>
  <c r="P504" i="11" l="1"/>
  <c r="T504" i="11" l="1"/>
  <c r="O504" i="11"/>
  <c r="H504" i="11" s="1"/>
  <c r="S504" i="11"/>
  <c r="R504" i="11"/>
  <c r="Q504" i="11"/>
  <c r="E505" i="11" l="1"/>
  <c r="I504" i="11"/>
  <c r="J504" i="11"/>
  <c r="F505" i="11" l="1"/>
  <c r="K504" i="11"/>
  <c r="G505" i="11"/>
  <c r="P505" i="11" l="1"/>
  <c r="S505" i="11" l="1"/>
  <c r="R505" i="11"/>
  <c r="Q505" i="11"/>
  <c r="O505" i="11"/>
  <c r="H505" i="11" s="1"/>
  <c r="T505" i="11"/>
  <c r="J505" i="11" s="1"/>
  <c r="E506" i="11" l="1"/>
  <c r="I505" i="11"/>
  <c r="K505" i="11" l="1"/>
  <c r="F506" i="11"/>
  <c r="G506" i="11"/>
  <c r="P506" i="11" l="1"/>
  <c r="Q506" i="11" l="1"/>
  <c r="O506" i="11"/>
  <c r="T506" i="11"/>
  <c r="S506" i="11"/>
  <c r="R506" i="11"/>
  <c r="H506" i="11" l="1"/>
  <c r="J506" i="11"/>
  <c r="E507" i="11" l="1"/>
  <c r="I506" i="11"/>
  <c r="K506" i="11" l="1"/>
  <c r="F507" i="11"/>
  <c r="G507" i="11"/>
  <c r="P507" i="11" l="1"/>
  <c r="T507" i="11" l="1"/>
  <c r="S507" i="11"/>
  <c r="O507" i="11"/>
  <c r="R507" i="11"/>
  <c r="Q507" i="11"/>
  <c r="H507" i="11" l="1"/>
  <c r="J507" i="11"/>
  <c r="E508" i="11" l="1"/>
  <c r="I507" i="11"/>
  <c r="F508" i="11" l="1"/>
  <c r="K507" i="11"/>
  <c r="G508" i="11"/>
  <c r="P508" i="11" l="1"/>
  <c r="S508" i="11" l="1"/>
  <c r="T508" i="11"/>
  <c r="R508" i="11"/>
  <c r="Q508" i="11"/>
  <c r="O508" i="11"/>
  <c r="H508" i="11" s="1"/>
  <c r="E509" i="11" l="1"/>
  <c r="I508" i="11"/>
  <c r="J508" i="11"/>
  <c r="F509" i="11" l="1"/>
  <c r="K508" i="11"/>
  <c r="G509" i="11"/>
  <c r="P509" i="11" l="1"/>
  <c r="Q509" i="11" l="1"/>
  <c r="O509" i="11"/>
  <c r="S509" i="11"/>
  <c r="R509" i="11"/>
  <c r="T509" i="11"/>
  <c r="J509" i="11" l="1"/>
  <c r="H509" i="11"/>
  <c r="E510" i="11" l="1"/>
  <c r="I509" i="11"/>
  <c r="F510" i="11" l="1"/>
  <c r="K509" i="11"/>
  <c r="G510" i="11"/>
  <c r="P510" i="11" l="1"/>
  <c r="Q510" i="11" l="1"/>
  <c r="O510" i="11"/>
  <c r="T510" i="11"/>
  <c r="S510" i="11"/>
  <c r="R510" i="11"/>
  <c r="J510" i="11" l="1"/>
  <c r="H510" i="11"/>
  <c r="E511" i="11" l="1"/>
  <c r="I510" i="11"/>
  <c r="F511" i="11" l="1"/>
  <c r="K510" i="11"/>
  <c r="G511" i="11"/>
  <c r="P511" i="11" l="1"/>
  <c r="O511" i="11" l="1"/>
  <c r="T511" i="11"/>
  <c r="J511" i="11" s="1"/>
  <c r="S511" i="11"/>
  <c r="R511" i="11"/>
  <c r="Q511" i="11"/>
  <c r="H511" i="11" l="1"/>
  <c r="E512" i="11" l="1"/>
  <c r="I511" i="11"/>
  <c r="K511" i="11" l="1"/>
  <c r="F512" i="11"/>
  <c r="G512" i="11"/>
  <c r="P512" i="11" l="1"/>
  <c r="T512" i="11" l="1"/>
  <c r="S512" i="11"/>
  <c r="Q512" i="11"/>
  <c r="R512" i="11"/>
  <c r="O512" i="11"/>
  <c r="H512" i="11" s="1"/>
  <c r="E513" i="11" l="1"/>
  <c r="I512" i="11"/>
  <c r="J512" i="11"/>
  <c r="K512" i="11" l="1"/>
  <c r="F513" i="11"/>
  <c r="G513" i="11"/>
  <c r="P513" i="11" l="1"/>
  <c r="T513" i="11" l="1"/>
  <c r="S513" i="11"/>
  <c r="Q513" i="11"/>
  <c r="R513" i="11"/>
  <c r="O513" i="11"/>
  <c r="H513" i="11" s="1"/>
  <c r="E514" i="11" l="1"/>
  <c r="I513" i="11"/>
  <c r="J513" i="11"/>
  <c r="F514" i="11" l="1"/>
  <c r="K513" i="11"/>
  <c r="G514" i="11"/>
  <c r="P514" i="11" l="1"/>
  <c r="R514" i="11" l="1"/>
  <c r="Q514" i="11"/>
  <c r="T514" i="11"/>
  <c r="J514" i="11" s="1"/>
  <c r="S514" i="11"/>
  <c r="O514" i="11"/>
  <c r="H514" i="11" s="1"/>
  <c r="E515" i="11" l="1"/>
  <c r="I514" i="11"/>
  <c r="K514" i="11" l="1"/>
  <c r="F515" i="11"/>
  <c r="G515" i="11"/>
  <c r="P515" i="11" l="1"/>
  <c r="T515" i="11" l="1"/>
  <c r="Q515" i="11"/>
  <c r="S515" i="11"/>
  <c r="R515" i="11"/>
  <c r="O515" i="11"/>
  <c r="H515" i="11" l="1"/>
  <c r="J515" i="11"/>
  <c r="E516" i="11" l="1"/>
  <c r="I515" i="11"/>
  <c r="F516" i="11" l="1"/>
  <c r="K515" i="11"/>
  <c r="G516" i="11"/>
  <c r="P516" i="11" l="1"/>
  <c r="O516" i="11" l="1"/>
  <c r="R516" i="11"/>
  <c r="T516" i="11"/>
  <c r="S516" i="11"/>
  <c r="Q516" i="11"/>
  <c r="J516" i="11" l="1"/>
  <c r="H516" i="11"/>
  <c r="E517" i="11" l="1"/>
  <c r="I516" i="11"/>
  <c r="F517" i="11" l="1"/>
  <c r="K516" i="11"/>
  <c r="G517" i="11"/>
  <c r="P517" i="11" l="1"/>
  <c r="T517" i="11" l="1"/>
  <c r="R517" i="11"/>
  <c r="Q517" i="11"/>
  <c r="O517" i="11"/>
  <c r="S517" i="11"/>
  <c r="H517" i="11" l="1"/>
  <c r="J517" i="11"/>
  <c r="E518" i="11" l="1"/>
  <c r="I517" i="11"/>
  <c r="K517" i="11" l="1"/>
  <c r="F518" i="11"/>
  <c r="G518" i="11"/>
  <c r="P518" i="11" l="1"/>
  <c r="T518" i="11" l="1"/>
  <c r="S518" i="11"/>
  <c r="Q518" i="11"/>
  <c r="R518" i="11"/>
  <c r="O518" i="11"/>
  <c r="H518" i="11" s="1"/>
  <c r="E519" i="11" l="1"/>
  <c r="I518" i="11"/>
  <c r="J518" i="11"/>
  <c r="F519" i="11" l="1"/>
  <c r="K518" i="11"/>
  <c r="G519" i="11"/>
  <c r="P519" i="11" l="1"/>
  <c r="S519" i="11" l="1"/>
  <c r="R519" i="11"/>
  <c r="T519" i="11"/>
  <c r="Q519" i="11"/>
  <c r="O519" i="11"/>
  <c r="H519" i="11" s="1"/>
  <c r="J519" i="11" l="1"/>
  <c r="E520" i="11"/>
  <c r="I519" i="11"/>
  <c r="K519" i="11" l="1"/>
  <c r="F520" i="11"/>
  <c r="G520" i="11"/>
  <c r="P520" i="11" l="1"/>
  <c r="S520" i="11" l="1"/>
  <c r="Q520" i="11"/>
  <c r="O520" i="11"/>
  <c r="T520" i="11"/>
  <c r="R520" i="11"/>
  <c r="J520" i="11" l="1"/>
  <c r="H520" i="11"/>
  <c r="E521" i="11" l="1"/>
  <c r="I520" i="11"/>
  <c r="F521" i="11" l="1"/>
  <c r="K520" i="11"/>
  <c r="G521" i="11"/>
  <c r="P521" i="11" l="1"/>
  <c r="R521" i="11" l="1"/>
  <c r="Q521" i="11"/>
  <c r="O521" i="11"/>
  <c r="H521" i="11" s="1"/>
  <c r="T521" i="11"/>
  <c r="S521" i="11"/>
  <c r="J521" i="11" l="1"/>
  <c r="E522" i="11"/>
  <c r="I521" i="11"/>
  <c r="F522" i="11" l="1"/>
  <c r="G522" i="11" s="1"/>
  <c r="K521" i="11"/>
  <c r="P522" i="11" l="1"/>
  <c r="R522" i="11" l="1"/>
  <c r="O522" i="11"/>
  <c r="S522" i="11"/>
  <c r="Q522" i="11"/>
  <c r="T522" i="11"/>
  <c r="J522" i="11" s="1"/>
  <c r="H522" i="11" l="1"/>
  <c r="E523" i="11" l="1"/>
  <c r="I522" i="11"/>
  <c r="K522" i="11" l="1"/>
  <c r="F523" i="11"/>
  <c r="G523" i="11"/>
  <c r="P523" i="11" l="1"/>
  <c r="T523" i="11" l="1"/>
  <c r="R523" i="11"/>
  <c r="S523" i="11"/>
  <c r="Q523" i="11"/>
  <c r="O523" i="11"/>
  <c r="H523" i="11" s="1"/>
  <c r="E524" i="11" l="1"/>
  <c r="I523" i="11"/>
  <c r="J523" i="11"/>
  <c r="F524" i="11" l="1"/>
  <c r="K523" i="11"/>
  <c r="G524" i="11"/>
  <c r="P524" i="11" l="1"/>
  <c r="Q524" i="11" l="1"/>
  <c r="O524" i="11"/>
  <c r="H524" i="11" s="1"/>
  <c r="R524" i="11"/>
  <c r="T524" i="11"/>
  <c r="S524" i="11"/>
  <c r="E525" i="11" l="1"/>
  <c r="I524" i="11"/>
  <c r="J524" i="11"/>
  <c r="F525" i="11" l="1"/>
  <c r="K524" i="11"/>
  <c r="G525" i="11"/>
  <c r="P525" i="11" l="1"/>
  <c r="R525" i="11" l="1"/>
  <c r="T525" i="11"/>
  <c r="S525" i="11"/>
  <c r="Q525" i="11"/>
  <c r="O525" i="11"/>
  <c r="H525" i="11" s="1"/>
  <c r="E526" i="11" l="1"/>
  <c r="I525" i="11"/>
  <c r="J525" i="11"/>
  <c r="K525" i="11" l="1"/>
  <c r="F526" i="11"/>
  <c r="G526" i="11"/>
  <c r="P526" i="11" l="1"/>
  <c r="T526" i="11" l="1"/>
  <c r="Q526" i="11"/>
  <c r="O526" i="11"/>
  <c r="S526" i="11"/>
  <c r="R526" i="11"/>
  <c r="H526" i="11" l="1"/>
  <c r="J526" i="11"/>
  <c r="E527" i="11" l="1"/>
  <c r="I526" i="11"/>
  <c r="K526" i="11" l="1"/>
  <c r="F527" i="11"/>
  <c r="G527" i="11"/>
  <c r="P527" i="11" l="1"/>
  <c r="T527" i="11" l="1"/>
  <c r="R527" i="11"/>
  <c r="O527" i="11"/>
  <c r="S527" i="11"/>
  <c r="Q527" i="11"/>
  <c r="H527" i="11" l="1"/>
  <c r="J527" i="11"/>
  <c r="E528" i="11" l="1"/>
  <c r="I527" i="11"/>
  <c r="F528" i="11" l="1"/>
  <c r="K527" i="11"/>
  <c r="G528" i="11"/>
  <c r="P528" i="11" l="1"/>
  <c r="T528" i="11" l="1"/>
  <c r="S528" i="11"/>
  <c r="R528" i="11"/>
  <c r="Q528" i="11"/>
  <c r="O528" i="11"/>
  <c r="H528" i="11" s="1"/>
  <c r="E529" i="11" l="1"/>
  <c r="I528" i="11"/>
  <c r="J528" i="11"/>
  <c r="K528" i="11" l="1"/>
  <c r="F529" i="11"/>
  <c r="G529" i="11"/>
  <c r="P529" i="11" l="1"/>
  <c r="T529" i="11" l="1"/>
  <c r="R529" i="11"/>
  <c r="O529" i="11"/>
  <c r="S529" i="11"/>
  <c r="Q529" i="11"/>
  <c r="H529" i="11" l="1"/>
  <c r="J529" i="11"/>
  <c r="E530" i="11" l="1"/>
  <c r="I529" i="11"/>
  <c r="F530" i="11" l="1"/>
  <c r="K529" i="11"/>
  <c r="G530" i="11"/>
  <c r="P530" i="11" l="1"/>
  <c r="S530" i="11" l="1"/>
  <c r="R530" i="11"/>
  <c r="Q530" i="11"/>
  <c r="T530" i="11"/>
  <c r="J530" i="11" s="1"/>
  <c r="O530" i="11"/>
  <c r="H530" i="11" s="1"/>
  <c r="E531" i="11" l="1"/>
  <c r="I530" i="11"/>
  <c r="F531" i="11" l="1"/>
  <c r="K530" i="11"/>
  <c r="G531" i="11"/>
  <c r="P531" i="11" l="1"/>
  <c r="T531" i="11" l="1"/>
  <c r="S531" i="11"/>
  <c r="R531" i="11"/>
  <c r="Q531" i="11"/>
  <c r="O531" i="11"/>
  <c r="H531" i="11" s="1"/>
  <c r="E532" i="11" l="1"/>
  <c r="I531" i="11"/>
  <c r="J531" i="11"/>
  <c r="F532" i="11" l="1"/>
  <c r="K531" i="11"/>
  <c r="G532" i="11"/>
  <c r="P532" i="11" l="1"/>
  <c r="T532" i="11" l="1"/>
  <c r="S532" i="11"/>
  <c r="R532" i="11"/>
  <c r="Q532" i="11"/>
  <c r="O532" i="11"/>
  <c r="H532" i="11" s="1"/>
  <c r="E533" i="11" l="1"/>
  <c r="I532" i="11"/>
  <c r="J532" i="11"/>
  <c r="F533" i="11" l="1"/>
  <c r="K532" i="11"/>
  <c r="G533" i="11"/>
  <c r="P533" i="11" l="1"/>
  <c r="R533" i="11" l="1"/>
  <c r="O533" i="11"/>
  <c r="T533" i="11"/>
  <c r="J533" i="11" s="1"/>
  <c r="S533" i="11"/>
  <c r="Q533" i="11"/>
  <c r="H533" i="11" l="1"/>
  <c r="E534" i="11" l="1"/>
  <c r="I533" i="11"/>
  <c r="K533" i="11" l="1"/>
  <c r="F534" i="11"/>
  <c r="G534" i="11"/>
  <c r="P534" i="11" l="1"/>
  <c r="T534" i="11" l="1"/>
  <c r="S534" i="11"/>
  <c r="R534" i="11"/>
  <c r="Q534" i="11"/>
  <c r="O534" i="11"/>
  <c r="H534" i="11" s="1"/>
  <c r="E535" i="11" l="1"/>
  <c r="I534" i="11"/>
  <c r="J534" i="11"/>
  <c r="F535" i="11" l="1"/>
  <c r="K534" i="11"/>
  <c r="G535" i="11"/>
  <c r="P535" i="11" l="1"/>
  <c r="T535" i="11" l="1"/>
  <c r="S535" i="11"/>
  <c r="R535" i="11"/>
  <c r="Q535" i="11"/>
  <c r="O535" i="11"/>
  <c r="H535" i="11" s="1"/>
  <c r="E536" i="11" l="1"/>
  <c r="I535" i="11"/>
  <c r="J535" i="11"/>
  <c r="F536" i="11" l="1"/>
  <c r="K535" i="11"/>
  <c r="G536" i="11"/>
  <c r="P536" i="11" l="1"/>
  <c r="R536" i="11" l="1"/>
  <c r="T536" i="11"/>
  <c r="J536" i="11" s="1"/>
  <c r="S536" i="11"/>
  <c r="Q536" i="11"/>
  <c r="O536" i="11"/>
  <c r="H536" i="11" s="1"/>
  <c r="E537" i="11" l="1"/>
  <c r="I536" i="11"/>
  <c r="K536" i="11" l="1"/>
  <c r="F537" i="11"/>
  <c r="G537" i="11"/>
  <c r="P537" i="11" l="1"/>
  <c r="T537" i="11" l="1"/>
  <c r="Q537" i="11"/>
  <c r="O537" i="11"/>
  <c r="H537" i="11" s="1"/>
  <c r="S537" i="11"/>
  <c r="R537" i="11"/>
  <c r="E538" i="11" l="1"/>
  <c r="I537" i="11"/>
  <c r="J537" i="11"/>
  <c r="K537" i="11" l="1"/>
  <c r="F538" i="11"/>
  <c r="G538" i="11"/>
  <c r="P538" i="11" l="1"/>
  <c r="T538" i="11" l="1"/>
  <c r="S538" i="11"/>
  <c r="R538" i="11"/>
  <c r="Q538" i="11"/>
  <c r="O538" i="11"/>
  <c r="H538" i="11" s="1"/>
  <c r="E539" i="11" l="1"/>
  <c r="I538" i="11"/>
  <c r="J538" i="11"/>
  <c r="F539" i="11" l="1"/>
  <c r="K538" i="11"/>
  <c r="G539" i="11"/>
  <c r="P539" i="11" l="1"/>
  <c r="T539" i="11" l="1"/>
  <c r="S539" i="11"/>
  <c r="R539" i="11"/>
  <c r="Q539" i="11"/>
  <c r="O539" i="11"/>
  <c r="H539" i="11" s="1"/>
  <c r="E540" i="11" l="1"/>
  <c r="I539" i="11"/>
  <c r="J539" i="11"/>
  <c r="K539" i="11" l="1"/>
  <c r="F540" i="11"/>
  <c r="G540" i="11"/>
  <c r="P540" i="11" l="1"/>
  <c r="T540" i="11" l="1"/>
  <c r="S540" i="11"/>
  <c r="R540" i="11"/>
  <c r="Q540" i="11"/>
  <c r="O540" i="11"/>
  <c r="H540" i="11" s="1"/>
  <c r="E541" i="11" l="1"/>
  <c r="I540" i="11"/>
  <c r="J540" i="11"/>
  <c r="F541" i="11" l="1"/>
  <c r="K540" i="11"/>
  <c r="G541" i="11"/>
  <c r="P541" i="11" l="1"/>
  <c r="S541" i="11" l="1"/>
  <c r="R541" i="11"/>
  <c r="Q541" i="11"/>
  <c r="O541" i="11"/>
  <c r="T541" i="11"/>
  <c r="J541" i="11" s="1"/>
  <c r="H541" i="11" l="1"/>
  <c r="E542" i="11" l="1"/>
  <c r="I541" i="11"/>
  <c r="K541" i="11" l="1"/>
  <c r="F542" i="11"/>
  <c r="G542" i="11"/>
  <c r="P542" i="11" l="1"/>
  <c r="T542" i="11" l="1"/>
  <c r="S542" i="11"/>
  <c r="R542" i="11"/>
  <c r="Q542" i="11"/>
  <c r="O542" i="11"/>
  <c r="H542" i="11" s="1"/>
  <c r="E543" i="11" l="1"/>
  <c r="I542" i="11"/>
  <c r="J542" i="11"/>
  <c r="F543" i="11" l="1"/>
  <c r="K542" i="11"/>
  <c r="G543" i="11"/>
  <c r="P543" i="11" l="1"/>
  <c r="T543" i="11" l="1"/>
  <c r="S543" i="11"/>
  <c r="R543" i="11"/>
  <c r="Q543" i="11"/>
  <c r="O543" i="11"/>
  <c r="H543" i="11" s="1"/>
  <c r="E544" i="11" l="1"/>
  <c r="I543" i="11"/>
  <c r="J543" i="11"/>
  <c r="K543" i="11" l="1"/>
  <c r="F544" i="11"/>
  <c r="G544" i="11"/>
  <c r="P544" i="11" l="1"/>
  <c r="R544" i="11" l="1"/>
  <c r="O544" i="11"/>
  <c r="T544" i="11"/>
  <c r="J544" i="11" s="1"/>
  <c r="S544" i="11"/>
  <c r="Q544" i="11"/>
  <c r="H544" i="11" l="1"/>
  <c r="E545" i="11" l="1"/>
  <c r="I544" i="11"/>
  <c r="K544" i="11" l="1"/>
  <c r="F545" i="11"/>
  <c r="G545" i="11"/>
  <c r="P545" i="11" l="1"/>
  <c r="T545" i="11" l="1"/>
  <c r="S545" i="11"/>
  <c r="R545" i="11"/>
  <c r="Q545" i="11"/>
  <c r="O545" i="11"/>
  <c r="H545" i="11" s="1"/>
  <c r="E546" i="11" l="1"/>
  <c r="I545" i="11"/>
  <c r="J545" i="11"/>
  <c r="K545" i="11" l="1"/>
  <c r="F546" i="11"/>
  <c r="G546" i="11"/>
  <c r="P546" i="11" l="1"/>
  <c r="T546" i="11" l="1"/>
  <c r="S546" i="11"/>
  <c r="R546" i="11"/>
  <c r="Q546" i="11"/>
  <c r="O546" i="11"/>
  <c r="H546" i="11" s="1"/>
  <c r="E547" i="11" l="1"/>
  <c r="I546" i="11"/>
  <c r="J546" i="11"/>
  <c r="F547" i="11" l="1"/>
  <c r="K546" i="11"/>
  <c r="G547" i="11"/>
  <c r="P547" i="11" l="1"/>
  <c r="R547" i="11" l="1"/>
  <c r="T547" i="11"/>
  <c r="J547" i="11" s="1"/>
  <c r="S547" i="11"/>
  <c r="Q547" i="11"/>
  <c r="O547" i="11"/>
  <c r="H547" i="11" s="1"/>
  <c r="E548" i="11" l="1"/>
  <c r="I547" i="11"/>
  <c r="K547" i="11" l="1"/>
  <c r="F548" i="11"/>
  <c r="G548" i="11"/>
  <c r="P548" i="11" l="1"/>
  <c r="T548" i="11" l="1"/>
  <c r="Q548" i="11"/>
  <c r="O548" i="11"/>
  <c r="S548" i="11"/>
  <c r="R548" i="11"/>
  <c r="H548" i="11" l="1"/>
  <c r="J548" i="11"/>
  <c r="E549" i="11" l="1"/>
  <c r="I548" i="11"/>
  <c r="K548" i="11" l="1"/>
  <c r="F549" i="11"/>
  <c r="G549" i="11"/>
  <c r="P549" i="11" l="1"/>
  <c r="T549" i="11" l="1"/>
  <c r="S549" i="11"/>
  <c r="Q549" i="11"/>
  <c r="O549" i="11"/>
  <c r="R549" i="11"/>
  <c r="H549" i="11" l="1"/>
  <c r="J549" i="11"/>
  <c r="E550" i="11" l="1"/>
  <c r="I549" i="11"/>
  <c r="K549" i="11" l="1"/>
  <c r="F550" i="11"/>
  <c r="G550" i="11"/>
  <c r="P550" i="11" l="1"/>
  <c r="T550" i="11" l="1"/>
  <c r="S550" i="11"/>
  <c r="R550" i="11"/>
  <c r="Q550" i="11"/>
  <c r="O550" i="11"/>
  <c r="H550" i="11" s="1"/>
  <c r="E551" i="11" l="1"/>
  <c r="I550" i="11"/>
  <c r="J550" i="11"/>
  <c r="K550" i="11" l="1"/>
  <c r="F551" i="11"/>
  <c r="G551" i="11"/>
  <c r="P551" i="11" l="1"/>
  <c r="T551" i="11" l="1"/>
  <c r="J551" i="11" s="1"/>
  <c r="S551" i="11"/>
  <c r="R551" i="11"/>
  <c r="Q551" i="11"/>
  <c r="O551" i="11"/>
  <c r="H551" i="11" s="1"/>
  <c r="E552" i="11" l="1"/>
  <c r="I551" i="11"/>
  <c r="K551" i="11" l="1"/>
  <c r="F552" i="11"/>
  <c r="G552" i="11"/>
  <c r="P552" i="11" l="1"/>
  <c r="S552" i="11" l="1"/>
  <c r="R552" i="11"/>
  <c r="Q552" i="11"/>
  <c r="O552" i="11"/>
  <c r="H552" i="11" s="1"/>
  <c r="T552" i="11"/>
  <c r="J552" i="11" s="1"/>
  <c r="E553" i="11" l="1"/>
  <c r="I552" i="11"/>
  <c r="F553" i="11" l="1"/>
  <c r="K552" i="11"/>
  <c r="G553" i="11"/>
  <c r="P553" i="11" l="1"/>
  <c r="T553" i="11" l="1"/>
  <c r="J553" i="11" s="1"/>
  <c r="R553" i="11"/>
  <c r="S553" i="11"/>
  <c r="Q553" i="11"/>
  <c r="O553" i="11"/>
  <c r="H553" i="11" s="1"/>
  <c r="E554" i="11" l="1"/>
  <c r="I553" i="11"/>
  <c r="F554" i="11" l="1"/>
  <c r="K553" i="11"/>
  <c r="G554" i="11"/>
  <c r="P554" i="11" l="1"/>
  <c r="Q554" i="11" l="1"/>
  <c r="T554" i="11"/>
  <c r="S554" i="11"/>
  <c r="R554" i="11"/>
  <c r="O554" i="11"/>
  <c r="H554" i="11" l="1"/>
  <c r="J554" i="11"/>
  <c r="E555" i="11" l="1"/>
  <c r="I554" i="11"/>
  <c r="F555" i="11" l="1"/>
  <c r="K554" i="11"/>
  <c r="G555" i="11"/>
  <c r="P555" i="11" l="1"/>
  <c r="T555" i="11" l="1"/>
  <c r="Q555" i="11"/>
  <c r="O555" i="11"/>
  <c r="S555" i="11"/>
  <c r="R555" i="11"/>
  <c r="H555" i="11" l="1"/>
  <c r="J555" i="11"/>
  <c r="E556" i="11" l="1"/>
  <c r="I555" i="11"/>
  <c r="K555" i="11" l="1"/>
  <c r="F556" i="11"/>
  <c r="G556" i="11"/>
  <c r="P556" i="11" l="1"/>
  <c r="T556" i="11" l="1"/>
  <c r="S556" i="11"/>
  <c r="R556" i="11"/>
  <c r="Q556" i="11"/>
  <c r="O556" i="11"/>
  <c r="H556" i="11" s="1"/>
  <c r="E557" i="11" l="1"/>
  <c r="I556" i="11"/>
  <c r="J556" i="11"/>
  <c r="K556" i="11" l="1"/>
  <c r="F557" i="11"/>
  <c r="G557" i="11"/>
  <c r="P557" i="11" l="1"/>
  <c r="R557" i="11" l="1"/>
  <c r="O557" i="11"/>
  <c r="T557" i="11"/>
  <c r="S557" i="11"/>
  <c r="Q557" i="11"/>
  <c r="J557" i="11" l="1"/>
  <c r="H557" i="11"/>
  <c r="E558" i="11" l="1"/>
  <c r="I557" i="11"/>
  <c r="K557" i="11" l="1"/>
  <c r="F558" i="11"/>
  <c r="G558" i="11"/>
  <c r="P558" i="11" l="1"/>
  <c r="R558" i="11" l="1"/>
  <c r="O558" i="11"/>
  <c r="T558" i="11"/>
  <c r="S558" i="11"/>
  <c r="Q558" i="11"/>
  <c r="J558" i="11" l="1"/>
  <c r="H558" i="11"/>
  <c r="E559" i="11" l="1"/>
  <c r="I558" i="11"/>
  <c r="K558" i="11" l="1"/>
  <c r="F559" i="11"/>
  <c r="G559" i="11"/>
  <c r="P559" i="11" l="1"/>
  <c r="T559" i="11" l="1"/>
  <c r="S559" i="11"/>
  <c r="R559" i="11"/>
  <c r="Q559" i="11"/>
  <c r="O559" i="11"/>
  <c r="H559" i="11" s="1"/>
  <c r="E560" i="11" l="1"/>
  <c r="I559" i="11"/>
  <c r="J559" i="11"/>
  <c r="F560" i="11" l="1"/>
  <c r="K559" i="11"/>
  <c r="G560" i="11"/>
  <c r="P560" i="11" l="1"/>
  <c r="T560" i="11" l="1"/>
  <c r="S560" i="11"/>
  <c r="R560" i="11"/>
  <c r="Q560" i="11"/>
  <c r="O560" i="11"/>
  <c r="H560" i="11" s="1"/>
  <c r="E561" i="11" l="1"/>
  <c r="I560" i="11"/>
  <c r="J560" i="11"/>
  <c r="K560" i="11" l="1"/>
  <c r="F561" i="11"/>
  <c r="G561" i="11"/>
  <c r="P561" i="11" l="1"/>
  <c r="T561" i="11" l="1"/>
  <c r="O561" i="11"/>
  <c r="Q561" i="11"/>
  <c r="S561" i="11"/>
  <c r="R561" i="11"/>
  <c r="H561" i="11" l="1"/>
  <c r="J561" i="11"/>
  <c r="E562" i="11" l="1"/>
  <c r="I561" i="11"/>
  <c r="K561" i="11" l="1"/>
  <c r="F562" i="11"/>
  <c r="G562" i="11"/>
  <c r="P562" i="11" l="1"/>
  <c r="T562" i="11" l="1"/>
  <c r="S562" i="11"/>
  <c r="R562" i="11"/>
  <c r="Q562" i="11"/>
  <c r="O562" i="11"/>
  <c r="H562" i="11" s="1"/>
  <c r="E563" i="11" l="1"/>
  <c r="I562" i="11"/>
  <c r="J562" i="11"/>
  <c r="F563" i="11" l="1"/>
  <c r="K562" i="11"/>
  <c r="G563" i="11"/>
  <c r="P563" i="11" l="1"/>
  <c r="O563" i="11" l="1"/>
  <c r="T563" i="11"/>
  <c r="S563" i="11"/>
  <c r="R563" i="11"/>
  <c r="Q563" i="11"/>
  <c r="J563" i="11" l="1"/>
  <c r="H563" i="11"/>
  <c r="E564" i="11" l="1"/>
  <c r="I563" i="11"/>
  <c r="K563" i="11" l="1"/>
  <c r="F564" i="11"/>
  <c r="G564" i="11"/>
  <c r="P564" i="11" l="1"/>
  <c r="R564" i="11" l="1"/>
  <c r="Q564" i="11"/>
  <c r="T564" i="11"/>
  <c r="S564" i="11"/>
  <c r="O564" i="11"/>
  <c r="H564" i="11" s="1"/>
  <c r="E565" i="11" l="1"/>
  <c r="I564" i="11"/>
  <c r="J564" i="11"/>
  <c r="K564" i="11" l="1"/>
  <c r="F565" i="11"/>
  <c r="G565" i="11"/>
  <c r="P565" i="11" l="1"/>
  <c r="Q565" i="11" l="1"/>
  <c r="T565" i="11"/>
  <c r="S565" i="11"/>
  <c r="R565" i="11"/>
  <c r="O565" i="11"/>
  <c r="H565" i="11" s="1"/>
  <c r="E566" i="11" l="1"/>
  <c r="I565" i="11"/>
  <c r="J565" i="11"/>
  <c r="F566" i="11" l="1"/>
  <c r="K565" i="11"/>
  <c r="G566" i="11"/>
  <c r="P566" i="11" l="1"/>
  <c r="O566" i="11" l="1"/>
  <c r="T566" i="11"/>
  <c r="J566" i="11" s="1"/>
  <c r="S566" i="11"/>
  <c r="R566" i="11"/>
  <c r="Q566" i="11"/>
  <c r="H566" i="11" l="1"/>
  <c r="E567" i="11" l="1"/>
  <c r="I566" i="11"/>
  <c r="K566" i="11" l="1"/>
  <c r="F567" i="11"/>
  <c r="G567" i="11"/>
  <c r="P567" i="11" l="1"/>
  <c r="T567" i="11" l="1"/>
  <c r="S567" i="11"/>
  <c r="Q567" i="11"/>
  <c r="R567" i="11"/>
  <c r="O567" i="11"/>
  <c r="H567" i="11" s="1"/>
  <c r="E568" i="11" l="1"/>
  <c r="I567" i="11"/>
  <c r="J567" i="11"/>
  <c r="K567" i="11" l="1"/>
  <c r="F568" i="11"/>
  <c r="G568" i="11"/>
  <c r="P568" i="11" l="1"/>
  <c r="R568" i="11" l="1"/>
  <c r="T568" i="11"/>
  <c r="S568" i="11"/>
  <c r="Q568" i="11"/>
  <c r="O568" i="11"/>
  <c r="H568" i="11" s="1"/>
  <c r="E569" i="11" l="1"/>
  <c r="I568" i="11"/>
  <c r="J568" i="11"/>
  <c r="F569" i="11" l="1"/>
  <c r="K568" i="11"/>
  <c r="G569" i="11"/>
  <c r="P569" i="11" l="1"/>
  <c r="S569" i="11" l="1"/>
  <c r="T569" i="11"/>
  <c r="J569" i="11" s="1"/>
  <c r="R569" i="11"/>
  <c r="Q569" i="11"/>
  <c r="O569" i="11"/>
  <c r="H569" i="11" s="1"/>
  <c r="E570" i="11" l="1"/>
  <c r="I569" i="11"/>
  <c r="K569" i="11" l="1"/>
  <c r="F570" i="11"/>
  <c r="G570" i="11"/>
  <c r="P570" i="11" l="1"/>
  <c r="T570" i="11" l="1"/>
  <c r="J570" i="11" s="1"/>
  <c r="S570" i="11"/>
  <c r="Q570" i="11"/>
  <c r="R570" i="11"/>
  <c r="O570" i="11"/>
  <c r="H570" i="11" s="1"/>
  <c r="E571" i="11" l="1"/>
  <c r="I570" i="11"/>
  <c r="F571" i="11" l="1"/>
  <c r="K570" i="11"/>
  <c r="G571" i="11"/>
  <c r="P571" i="11" l="1"/>
  <c r="T571" i="11" l="1"/>
  <c r="S571" i="11"/>
  <c r="R571" i="11"/>
  <c r="Q571" i="11"/>
  <c r="O571" i="11"/>
  <c r="H571" i="11" s="1"/>
  <c r="E572" i="11" l="1"/>
  <c r="I571" i="11"/>
  <c r="J571" i="11"/>
  <c r="K571" i="11" l="1"/>
  <c r="F572" i="11"/>
  <c r="G572" i="11"/>
  <c r="P572" i="11" l="1"/>
  <c r="T572" i="11" l="1"/>
  <c r="O572" i="11"/>
  <c r="Q572" i="11"/>
  <c r="S572" i="11"/>
  <c r="R572" i="11"/>
  <c r="H572" i="11" l="1"/>
  <c r="J572" i="11"/>
  <c r="E573" i="11" l="1"/>
  <c r="I572" i="11"/>
  <c r="K572" i="11" l="1"/>
  <c r="F573" i="11"/>
  <c r="G573" i="11"/>
  <c r="P573" i="11" l="1"/>
  <c r="T573" i="11" l="1"/>
  <c r="S573" i="11"/>
  <c r="R573" i="11"/>
  <c r="O573" i="11"/>
  <c r="Q573" i="11"/>
  <c r="H573" i="11" l="1"/>
  <c r="J573" i="11"/>
  <c r="E574" i="11" l="1"/>
  <c r="I573" i="11"/>
  <c r="F574" i="11" l="1"/>
  <c r="K573" i="11"/>
  <c r="G574" i="11"/>
  <c r="P574" i="11" l="1"/>
  <c r="T574" i="11" l="1"/>
  <c r="R574" i="11"/>
  <c r="S574" i="11"/>
  <c r="Q574" i="11"/>
  <c r="O574" i="11"/>
  <c r="H574" i="11" s="1"/>
  <c r="E575" i="11" l="1"/>
  <c r="I574" i="11"/>
  <c r="J574" i="11"/>
  <c r="F575" i="11" l="1"/>
  <c r="K574" i="11"/>
  <c r="G575" i="11"/>
  <c r="P575" i="11" l="1"/>
  <c r="T575" i="11" l="1"/>
  <c r="S575" i="11"/>
  <c r="R575" i="11"/>
  <c r="Q575" i="11"/>
  <c r="O575" i="11"/>
  <c r="H575" i="11" s="1"/>
  <c r="E576" i="11" l="1"/>
  <c r="I575" i="11"/>
  <c r="J575" i="11"/>
  <c r="F576" i="11" l="1"/>
  <c r="K575" i="11"/>
  <c r="G576" i="11"/>
  <c r="P576" i="11" l="1"/>
  <c r="Q576" i="11" l="1"/>
  <c r="O576" i="11"/>
  <c r="T576" i="11"/>
  <c r="J576" i="11" s="1"/>
  <c r="S576" i="11"/>
  <c r="R576" i="11"/>
  <c r="H576" i="11" l="1"/>
  <c r="E577" i="11" l="1"/>
  <c r="I576" i="11"/>
  <c r="K576" i="11" l="1"/>
  <c r="F577" i="11"/>
  <c r="G577" i="11"/>
  <c r="P577" i="11" l="1"/>
  <c r="O577" i="11" l="1"/>
  <c r="Q577" i="11"/>
  <c r="T577" i="11"/>
  <c r="S577" i="11"/>
  <c r="R577" i="11"/>
  <c r="J577" i="11" l="1"/>
  <c r="H577" i="11"/>
  <c r="E578" i="11" l="1"/>
  <c r="I577" i="11"/>
  <c r="K577" i="11" l="1"/>
  <c r="F578" i="11"/>
  <c r="G578" i="11"/>
  <c r="P578" i="11" l="1"/>
  <c r="T578" i="11" l="1"/>
  <c r="S578" i="11"/>
  <c r="Q578" i="11"/>
  <c r="O578" i="11"/>
  <c r="R578" i="11"/>
  <c r="H578" i="11" l="1"/>
  <c r="J578" i="11"/>
  <c r="E579" i="11" l="1"/>
  <c r="I578" i="11"/>
  <c r="F579" i="11" l="1"/>
  <c r="K578" i="11"/>
  <c r="G579" i="11"/>
  <c r="P579" i="11" l="1"/>
  <c r="R579" i="11" l="1"/>
  <c r="S579" i="11"/>
  <c r="T579" i="11"/>
  <c r="J579" i="11" s="1"/>
  <c r="Q579" i="11"/>
  <c r="O579" i="11"/>
  <c r="H579" i="11" s="1"/>
  <c r="E580" i="11" l="1"/>
  <c r="I579" i="11"/>
  <c r="F580" i="11" l="1"/>
  <c r="K579" i="11"/>
  <c r="G580" i="11"/>
  <c r="P580" i="11" l="1"/>
  <c r="S580" i="11" l="1"/>
  <c r="R580" i="11"/>
  <c r="Q580" i="11"/>
  <c r="T580" i="11"/>
  <c r="J580" i="11" s="1"/>
  <c r="O580" i="11"/>
  <c r="H580" i="11" l="1"/>
  <c r="E581" i="11" l="1"/>
  <c r="I580" i="11"/>
  <c r="K580" i="11" l="1"/>
  <c r="F581" i="11"/>
  <c r="G581" i="11"/>
  <c r="P581" i="11" l="1"/>
  <c r="T581" i="11" l="1"/>
  <c r="S581" i="11"/>
  <c r="R581" i="11"/>
  <c r="Q581" i="11"/>
  <c r="O581" i="11"/>
  <c r="H581" i="11" s="1"/>
  <c r="E582" i="11" l="1"/>
  <c r="I581" i="11"/>
  <c r="J581" i="11"/>
  <c r="F582" i="11" l="1"/>
  <c r="K581" i="11"/>
  <c r="G582" i="11"/>
  <c r="P582" i="11" l="1"/>
  <c r="O582" i="11" l="1"/>
  <c r="Q582" i="11"/>
  <c r="T582" i="11"/>
  <c r="S582" i="11"/>
  <c r="R582" i="11"/>
  <c r="J582" i="11" l="1"/>
  <c r="H582" i="11"/>
  <c r="E583" i="11" l="1"/>
  <c r="I582" i="11"/>
  <c r="K582" i="11" l="1"/>
  <c r="F583" i="11"/>
  <c r="G583" i="11"/>
  <c r="P583" i="11" l="1"/>
  <c r="T583" i="11" l="1"/>
  <c r="O583" i="11"/>
  <c r="H583" i="11" s="1"/>
  <c r="S583" i="11"/>
  <c r="R583" i="11"/>
  <c r="Q583" i="11"/>
  <c r="E584" i="11" l="1"/>
  <c r="I583" i="11"/>
  <c r="J583" i="11"/>
  <c r="K583" i="11" l="1"/>
  <c r="F584" i="11"/>
  <c r="G584" i="11"/>
  <c r="P584" i="11" l="1"/>
  <c r="T584" i="11" l="1"/>
  <c r="S584" i="11"/>
  <c r="R584" i="11"/>
  <c r="Q584" i="11"/>
  <c r="O584" i="11"/>
  <c r="H584" i="11" s="1"/>
  <c r="E585" i="11" l="1"/>
  <c r="I584" i="11"/>
  <c r="J584" i="11"/>
  <c r="F585" i="11" l="1"/>
  <c r="K584" i="11"/>
  <c r="G585" i="11"/>
  <c r="P585" i="11" l="1"/>
  <c r="T585" i="11" l="1"/>
  <c r="S585" i="11"/>
  <c r="R585" i="11"/>
  <c r="Q585" i="11"/>
  <c r="O585" i="11"/>
  <c r="H585" i="11" s="1"/>
  <c r="E586" i="11" l="1"/>
  <c r="I585" i="11"/>
  <c r="J585" i="11"/>
  <c r="F586" i="11" l="1"/>
  <c r="K585" i="11"/>
  <c r="G586" i="11"/>
  <c r="P586" i="11" l="1"/>
  <c r="T586" i="11" l="1"/>
  <c r="S586" i="11"/>
  <c r="R586" i="11"/>
  <c r="O586" i="11"/>
  <c r="Q586" i="11"/>
  <c r="H586" i="11" l="1"/>
  <c r="J586" i="11"/>
  <c r="E587" i="11" l="1"/>
  <c r="I586" i="11"/>
  <c r="F587" i="11" l="1"/>
  <c r="K586" i="11"/>
  <c r="G587" i="11"/>
  <c r="P587" i="11" l="1"/>
  <c r="Q587" i="11" l="1"/>
  <c r="O587" i="11"/>
  <c r="H587" i="11" s="1"/>
  <c r="T587" i="11"/>
  <c r="S587" i="11"/>
  <c r="R587" i="11"/>
  <c r="E588" i="11" l="1"/>
  <c r="I587" i="11"/>
  <c r="J587" i="11"/>
  <c r="K587" i="11" l="1"/>
  <c r="F588" i="11"/>
  <c r="G588" i="11"/>
  <c r="P588" i="11" l="1"/>
  <c r="T588" i="11" l="1"/>
  <c r="S588" i="11"/>
  <c r="R588" i="11"/>
  <c r="Q588" i="11"/>
  <c r="O588" i="11"/>
  <c r="H588" i="11" s="1"/>
  <c r="E589" i="11" l="1"/>
  <c r="I588" i="11"/>
  <c r="J588" i="11"/>
  <c r="F589" i="11" l="1"/>
  <c r="K588" i="11"/>
  <c r="G589" i="11"/>
  <c r="P589" i="11" l="1"/>
  <c r="Q589" i="11" l="1"/>
  <c r="O589" i="11"/>
  <c r="T589" i="11"/>
  <c r="J589" i="11" s="1"/>
  <c r="S589" i="11"/>
  <c r="R589" i="11"/>
  <c r="H589" i="11" l="1"/>
  <c r="E590" i="11" l="1"/>
  <c r="I589" i="11"/>
  <c r="F590" i="11" l="1"/>
  <c r="K589" i="11"/>
  <c r="G590" i="11"/>
  <c r="P590" i="11" l="1"/>
  <c r="R590" i="11" l="1"/>
  <c r="T590" i="11"/>
  <c r="S590" i="11"/>
  <c r="Q590" i="11"/>
  <c r="O590" i="11"/>
  <c r="H590" i="11" s="1"/>
  <c r="E591" i="11" l="1"/>
  <c r="I590" i="11"/>
  <c r="J590" i="11"/>
  <c r="F591" i="11" l="1"/>
  <c r="K590" i="11"/>
  <c r="G591" i="11"/>
  <c r="P591" i="11" l="1"/>
  <c r="S591" i="11" l="1"/>
  <c r="R591" i="11"/>
  <c r="Q591" i="11"/>
  <c r="O591" i="11"/>
  <c r="T591" i="11"/>
  <c r="J591" i="11" s="1"/>
  <c r="H591" i="11" l="1"/>
  <c r="E592" i="11" l="1"/>
  <c r="I591" i="11"/>
  <c r="F592" i="11" l="1"/>
  <c r="K591" i="11"/>
  <c r="G592" i="11"/>
  <c r="P592" i="11" l="1"/>
  <c r="T592" i="11" l="1"/>
  <c r="S592" i="11"/>
  <c r="R592" i="11"/>
  <c r="Q592" i="11"/>
  <c r="O592" i="11"/>
  <c r="H592" i="11" s="1"/>
  <c r="E593" i="11" l="1"/>
  <c r="I592" i="11"/>
  <c r="J592" i="11"/>
  <c r="F593" i="11" l="1"/>
  <c r="K592" i="11"/>
  <c r="G593" i="11"/>
  <c r="P593" i="11" l="1"/>
  <c r="T593" i="11" l="1"/>
  <c r="O593" i="11"/>
  <c r="H593" i="11" s="1"/>
  <c r="S593" i="11"/>
  <c r="R593" i="11"/>
  <c r="Q593" i="11"/>
  <c r="E594" i="11" l="1"/>
  <c r="I593" i="11"/>
  <c r="J593" i="11"/>
  <c r="K593" i="11" l="1"/>
  <c r="F594" i="11"/>
  <c r="G594" i="11"/>
  <c r="P594" i="11" l="1"/>
  <c r="T594" i="11" l="1"/>
  <c r="O594" i="11"/>
  <c r="H594" i="11" s="1"/>
  <c r="S594" i="11"/>
  <c r="R594" i="11"/>
  <c r="Q594" i="11"/>
  <c r="E595" i="11" l="1"/>
  <c r="I594" i="11"/>
  <c r="J594" i="11"/>
  <c r="K594" i="11" l="1"/>
  <c r="F595" i="11"/>
  <c r="G595" i="11"/>
  <c r="P595" i="11" l="1"/>
  <c r="T595" i="11" l="1"/>
  <c r="S595" i="11"/>
  <c r="R595" i="11"/>
  <c r="Q595" i="11"/>
  <c r="O595" i="11"/>
  <c r="H595" i="11" s="1"/>
  <c r="E596" i="11" l="1"/>
  <c r="I595" i="11"/>
  <c r="J595" i="11"/>
  <c r="F596" i="11" l="1"/>
  <c r="K595" i="11"/>
  <c r="G596" i="11"/>
  <c r="P596" i="11" l="1"/>
  <c r="T596" i="11" l="1"/>
  <c r="S596" i="11"/>
  <c r="R596" i="11"/>
  <c r="Q596" i="11"/>
  <c r="O596" i="11"/>
  <c r="H596" i="11" s="1"/>
  <c r="E597" i="11" l="1"/>
  <c r="I596" i="11"/>
  <c r="J596" i="11"/>
  <c r="F597" i="11" l="1"/>
  <c r="K596" i="11"/>
  <c r="G597" i="11"/>
  <c r="P597" i="11" l="1"/>
  <c r="T597" i="11" l="1"/>
  <c r="S597" i="11"/>
  <c r="Q597" i="11"/>
  <c r="R597" i="11"/>
  <c r="O597" i="11"/>
  <c r="H597" i="11" s="1"/>
  <c r="E598" i="11" l="1"/>
  <c r="I597" i="11"/>
  <c r="J597" i="11"/>
  <c r="F598" i="11" l="1"/>
  <c r="K597" i="11"/>
  <c r="G598" i="11"/>
  <c r="P598" i="11" l="1"/>
  <c r="Q598" i="11" l="1"/>
  <c r="O598" i="11"/>
  <c r="T598" i="11"/>
  <c r="J598" i="11" s="1"/>
  <c r="S598" i="11"/>
  <c r="R598" i="11"/>
  <c r="H598" i="11" l="1"/>
  <c r="E599" i="11" l="1"/>
  <c r="I598" i="11"/>
  <c r="K598" i="11" l="1"/>
  <c r="F599" i="11"/>
  <c r="G599" i="11"/>
  <c r="P599" i="11" l="1"/>
  <c r="T599" i="11" l="1"/>
  <c r="S599" i="11"/>
  <c r="R599" i="11"/>
  <c r="Q599" i="11"/>
  <c r="O599" i="11"/>
  <c r="H599" i="11" s="1"/>
  <c r="E600" i="11" l="1"/>
  <c r="I599" i="11"/>
  <c r="J599" i="11"/>
  <c r="F600" i="11" l="1"/>
  <c r="K599" i="11"/>
  <c r="G600" i="11"/>
  <c r="P600" i="11" l="1"/>
  <c r="R600" i="11" l="1"/>
  <c r="Q600" i="11"/>
  <c r="O600" i="11"/>
  <c r="H600" i="11" s="1"/>
  <c r="T600" i="11"/>
  <c r="S600" i="11"/>
  <c r="E601" i="11" l="1"/>
  <c r="I600" i="11"/>
  <c r="J600" i="11"/>
  <c r="F601" i="11" l="1"/>
  <c r="K600" i="11"/>
  <c r="G601" i="11"/>
  <c r="P601" i="11" l="1"/>
  <c r="R601" i="11" l="1"/>
  <c r="T601" i="11"/>
  <c r="S601" i="11"/>
  <c r="Q601" i="11"/>
  <c r="O601" i="11"/>
  <c r="H601" i="11" s="1"/>
  <c r="E602" i="11" l="1"/>
  <c r="I601" i="11"/>
  <c r="J601" i="11"/>
  <c r="F602" i="11" l="1"/>
  <c r="K601" i="11"/>
  <c r="G602" i="11"/>
  <c r="P602" i="11" l="1"/>
  <c r="S602" i="11" l="1"/>
  <c r="R602" i="11"/>
  <c r="Q602" i="11"/>
  <c r="O602" i="11"/>
  <c r="T602" i="11"/>
  <c r="J602" i="11" s="1"/>
  <c r="H602" i="11" l="1"/>
  <c r="E603" i="11" l="1"/>
  <c r="I602" i="11"/>
  <c r="K602" i="11" l="1"/>
  <c r="F603" i="11"/>
  <c r="G603" i="11"/>
  <c r="P603" i="11" l="1"/>
  <c r="T603" i="11" l="1"/>
  <c r="S603" i="11"/>
  <c r="R603" i="11"/>
  <c r="Q603" i="11"/>
  <c r="O603" i="11"/>
  <c r="H603" i="11" s="1"/>
  <c r="E604" i="11" l="1"/>
  <c r="I603" i="11"/>
  <c r="J603" i="11"/>
  <c r="F604" i="11" l="1"/>
  <c r="K603" i="11"/>
  <c r="G604" i="11"/>
  <c r="P604" i="11" l="1"/>
  <c r="O604" i="11" l="1"/>
  <c r="R604" i="11"/>
  <c r="T604" i="11"/>
  <c r="S604" i="11"/>
  <c r="Q604" i="11"/>
  <c r="J604" i="11" l="1"/>
  <c r="H604" i="11"/>
  <c r="E605" i="11" l="1"/>
  <c r="I604" i="11"/>
  <c r="K604" i="11" l="1"/>
  <c r="F605" i="11"/>
  <c r="G605" i="11"/>
  <c r="P605" i="11" l="1"/>
  <c r="T605" i="11" l="1"/>
  <c r="O605" i="11"/>
  <c r="H605" i="11" s="1"/>
  <c r="S605" i="11"/>
  <c r="R605" i="11"/>
  <c r="Q605" i="11"/>
  <c r="E606" i="11" l="1"/>
  <c r="I605" i="11"/>
  <c r="J605" i="11"/>
  <c r="K605" i="11" l="1"/>
  <c r="F606" i="11"/>
  <c r="G606" i="11"/>
  <c r="P606" i="11" l="1"/>
  <c r="T606" i="11" l="1"/>
  <c r="S606" i="11"/>
  <c r="R606" i="11"/>
  <c r="Q606" i="11"/>
  <c r="O606" i="11"/>
  <c r="H606" i="11" s="1"/>
  <c r="E607" i="11" l="1"/>
  <c r="I606" i="11"/>
  <c r="J606" i="11"/>
  <c r="F607" i="11" l="1"/>
  <c r="K606" i="11"/>
  <c r="G607" i="11"/>
  <c r="P607" i="11" l="1"/>
  <c r="T607" i="11" l="1"/>
  <c r="S607" i="11"/>
  <c r="R607" i="11"/>
  <c r="Q607" i="11"/>
  <c r="O607" i="11"/>
  <c r="H607" i="11" s="1"/>
  <c r="E608" i="11" l="1"/>
  <c r="I607" i="11"/>
  <c r="J607" i="11"/>
  <c r="F608" i="11" l="1"/>
  <c r="K607" i="11"/>
  <c r="G608" i="11"/>
  <c r="P608" i="11" l="1"/>
  <c r="Q608" i="11" l="1"/>
  <c r="R608" i="11"/>
  <c r="O608" i="11"/>
  <c r="H608" i="11" s="1"/>
  <c r="S608" i="11"/>
  <c r="T608" i="11"/>
  <c r="J608" i="11" s="1"/>
  <c r="E609" i="11" l="1"/>
  <c r="I608" i="11"/>
  <c r="K608" i="11" l="1"/>
  <c r="F609" i="11"/>
  <c r="G609" i="11"/>
  <c r="P609" i="11" l="1"/>
  <c r="S609" i="11" l="1"/>
  <c r="R609" i="11"/>
  <c r="Q609" i="11"/>
  <c r="O609" i="11"/>
  <c r="H609" i="11" s="1"/>
  <c r="T609" i="11"/>
  <c r="J609" i="11" s="1"/>
  <c r="E610" i="11" l="1"/>
  <c r="I609" i="11"/>
  <c r="K609" i="11" l="1"/>
  <c r="F610" i="11"/>
  <c r="G610" i="11"/>
  <c r="P610" i="11" l="1"/>
  <c r="T610" i="11" l="1"/>
  <c r="Q610" i="11"/>
  <c r="O610" i="11"/>
  <c r="R610" i="11"/>
  <c r="S610" i="11"/>
  <c r="H610" i="11" l="1"/>
  <c r="J610" i="11"/>
  <c r="E611" i="11" l="1"/>
  <c r="I610" i="11"/>
  <c r="F611" i="11" l="1"/>
  <c r="K610" i="11"/>
  <c r="G611" i="11"/>
  <c r="P611" i="11" l="1"/>
  <c r="O611" i="11" l="1"/>
  <c r="T611" i="11"/>
  <c r="J611" i="11" s="1"/>
  <c r="S611" i="11"/>
  <c r="R611" i="11"/>
  <c r="Q611" i="11"/>
  <c r="H611" i="11" l="1"/>
  <c r="E612" i="11" l="1"/>
  <c r="I611" i="11"/>
  <c r="F612" i="11" l="1"/>
  <c r="K611" i="11"/>
  <c r="G612" i="11"/>
  <c r="P612" i="11" l="1"/>
  <c r="S612" i="11" l="1"/>
  <c r="T612" i="11"/>
  <c r="J612" i="11" s="1"/>
  <c r="O612" i="11"/>
  <c r="R612" i="11"/>
  <c r="Q612" i="11"/>
  <c r="H612" i="11" l="1"/>
  <c r="E613" i="11" l="1"/>
  <c r="I612" i="11"/>
  <c r="K612" i="11" l="1"/>
  <c r="F613" i="11"/>
  <c r="G613" i="11"/>
  <c r="P613" i="11" l="1"/>
  <c r="T613" i="11" l="1"/>
  <c r="J613" i="11" s="1"/>
  <c r="S613" i="11"/>
  <c r="R613" i="11"/>
  <c r="Q613" i="11"/>
  <c r="O613" i="11"/>
  <c r="H613" i="11" s="1"/>
  <c r="E614" i="11" l="1"/>
  <c r="I613" i="11"/>
  <c r="F614" i="11" l="1"/>
  <c r="K613" i="11"/>
  <c r="G614" i="11"/>
  <c r="P614" i="11" l="1"/>
  <c r="T614" i="11" l="1"/>
  <c r="S614" i="11"/>
  <c r="R614" i="11"/>
  <c r="Q614" i="11"/>
  <c r="O614" i="11"/>
  <c r="H614" i="11" s="1"/>
  <c r="E615" i="11" l="1"/>
  <c r="I614" i="11"/>
  <c r="J614" i="11"/>
  <c r="F615" i="11" l="1"/>
  <c r="K614" i="11"/>
  <c r="G615" i="11"/>
  <c r="P615" i="11" l="1"/>
  <c r="O615" i="11" l="1"/>
  <c r="T615" i="11"/>
  <c r="R615" i="11"/>
  <c r="S615" i="11"/>
  <c r="Q615" i="11"/>
  <c r="J615" i="11" l="1"/>
  <c r="H615" i="11"/>
  <c r="E616" i="11" l="1"/>
  <c r="I615" i="11"/>
  <c r="K615" i="11" l="1"/>
  <c r="F616" i="11"/>
  <c r="G616" i="11"/>
  <c r="P616" i="11" l="1"/>
  <c r="T616" i="11" l="1"/>
  <c r="S616" i="11"/>
  <c r="R616" i="11"/>
  <c r="Q616" i="11"/>
  <c r="O616" i="11"/>
  <c r="H616" i="11" s="1"/>
  <c r="E617" i="11" l="1"/>
  <c r="I616" i="11"/>
  <c r="J616" i="11"/>
  <c r="F617" i="11" l="1"/>
  <c r="K616" i="11"/>
  <c r="G617" i="11"/>
  <c r="P617" i="11" l="1"/>
  <c r="O617" i="11" l="1"/>
  <c r="Q617" i="11"/>
  <c r="S617" i="11"/>
  <c r="T617" i="11"/>
  <c r="R617" i="11"/>
  <c r="J617" i="11" l="1"/>
  <c r="H617" i="11"/>
  <c r="E618" i="11" l="1"/>
  <c r="I617" i="11"/>
  <c r="F618" i="11" l="1"/>
  <c r="K617" i="11"/>
  <c r="G618" i="11"/>
  <c r="P618" i="11" l="1"/>
  <c r="S618" i="11" l="1"/>
  <c r="R618" i="11"/>
  <c r="T618" i="11"/>
  <c r="J618" i="11" s="1"/>
  <c r="Q618" i="11"/>
  <c r="O618" i="11"/>
  <c r="H618" i="11" s="1"/>
  <c r="E619" i="11" l="1"/>
  <c r="I618" i="11"/>
  <c r="K618" i="11" l="1"/>
  <c r="F619" i="11"/>
  <c r="G619" i="11"/>
  <c r="P619" i="11" l="1"/>
  <c r="Q619" i="11" l="1"/>
  <c r="T619" i="11"/>
  <c r="S619" i="11"/>
  <c r="R619" i="11"/>
  <c r="O619" i="11"/>
  <c r="H619" i="11" s="1"/>
  <c r="E620" i="11" l="1"/>
  <c r="I619" i="11"/>
  <c r="J619" i="11"/>
  <c r="F620" i="11" l="1"/>
  <c r="K619" i="11"/>
  <c r="G620" i="11"/>
  <c r="P620" i="11" l="1"/>
  <c r="T620" i="11" l="1"/>
  <c r="S620" i="11"/>
  <c r="R620" i="11"/>
  <c r="Q620" i="11"/>
  <c r="O620" i="11"/>
  <c r="H620" i="11" s="1"/>
  <c r="E621" i="11" l="1"/>
  <c r="I620" i="11"/>
  <c r="J620" i="11"/>
  <c r="F621" i="11" l="1"/>
  <c r="K620" i="11"/>
  <c r="G621" i="11"/>
  <c r="P621" i="11" l="1"/>
  <c r="O621" i="11" l="1"/>
  <c r="T621" i="11"/>
  <c r="S621" i="11"/>
  <c r="R621" i="11"/>
  <c r="Q621" i="11"/>
  <c r="J621" i="11" l="1"/>
  <c r="H621" i="11"/>
  <c r="E622" i="11" l="1"/>
  <c r="I621" i="11"/>
  <c r="F622" i="11" l="1"/>
  <c r="K621" i="11"/>
  <c r="G622" i="11"/>
  <c r="P622" i="11" l="1"/>
  <c r="T622" i="11" l="1"/>
  <c r="R622" i="11"/>
  <c r="Q622" i="11"/>
  <c r="O622" i="11"/>
  <c r="H622" i="11" s="1"/>
  <c r="S622" i="11"/>
  <c r="E623" i="11" l="1"/>
  <c r="I622" i="11"/>
  <c r="J622" i="11"/>
  <c r="K622" i="11" l="1"/>
  <c r="F623" i="11"/>
  <c r="G623" i="11"/>
  <c r="P623" i="11" l="1"/>
  <c r="S623" i="11" l="1"/>
  <c r="T623" i="11"/>
  <c r="R623" i="11"/>
  <c r="Q623" i="11"/>
  <c r="O623" i="11"/>
  <c r="H623" i="11" l="1"/>
  <c r="J623" i="11"/>
  <c r="E624" i="11" l="1"/>
  <c r="I623" i="11"/>
  <c r="F624" i="11" l="1"/>
  <c r="K623" i="11"/>
  <c r="G624" i="11"/>
  <c r="P624" i="11" l="1"/>
  <c r="T624" i="11" l="1"/>
  <c r="S624" i="11"/>
  <c r="R624" i="11"/>
  <c r="Q624" i="11"/>
  <c r="O624" i="11"/>
  <c r="H624" i="11" l="1"/>
  <c r="J624" i="11"/>
  <c r="E625" i="11" l="1"/>
  <c r="I624" i="11"/>
  <c r="F625" i="11" l="1"/>
  <c r="K624" i="11"/>
  <c r="G625" i="11"/>
  <c r="P625" i="11" l="1"/>
  <c r="T625" i="11" l="1"/>
  <c r="S625" i="11"/>
  <c r="R625" i="11"/>
  <c r="O625" i="11"/>
  <c r="H625" i="11" s="1"/>
  <c r="Q625" i="11"/>
  <c r="E626" i="11" l="1"/>
  <c r="I625" i="11"/>
  <c r="J625" i="11"/>
  <c r="K625" i="11" l="1"/>
  <c r="F626" i="11"/>
  <c r="G626" i="11"/>
  <c r="P626" i="11" l="1"/>
  <c r="O626" i="11" l="1"/>
  <c r="T626" i="11"/>
  <c r="S626" i="11"/>
  <c r="R626" i="11"/>
  <c r="Q626" i="11"/>
  <c r="J626" i="11" l="1"/>
  <c r="H626" i="11"/>
  <c r="E627" i="11" l="1"/>
  <c r="I626" i="11"/>
  <c r="F627" i="11" l="1"/>
  <c r="K626" i="11"/>
  <c r="G627" i="11"/>
  <c r="P627" i="11" l="1"/>
  <c r="R627" i="11" l="1"/>
  <c r="Q627" i="11"/>
  <c r="O627" i="11"/>
  <c r="H627" i="11" s="1"/>
  <c r="T627" i="11"/>
  <c r="S627" i="11"/>
  <c r="J627" i="11" l="1"/>
  <c r="E628" i="11"/>
  <c r="I627" i="11"/>
  <c r="F628" i="11" l="1"/>
  <c r="K627" i="11"/>
  <c r="G628" i="11"/>
  <c r="P628" i="11" l="1"/>
  <c r="S628" i="11" l="1"/>
  <c r="R628" i="11"/>
  <c r="Q628" i="11"/>
  <c r="T628" i="11"/>
  <c r="J628" i="11" s="1"/>
  <c r="O628" i="11"/>
  <c r="H628" i="11" l="1"/>
  <c r="E629" i="11" l="1"/>
  <c r="I628" i="11"/>
  <c r="K628" i="11" l="1"/>
  <c r="F629" i="11"/>
  <c r="G629" i="11"/>
  <c r="P629" i="11" l="1"/>
  <c r="T629" i="11" l="1"/>
  <c r="S629" i="11"/>
  <c r="R629" i="11"/>
  <c r="Q629" i="11"/>
  <c r="O629" i="11"/>
  <c r="H629" i="11" s="1"/>
  <c r="E630" i="11" l="1"/>
  <c r="I629" i="11"/>
  <c r="J629" i="11"/>
  <c r="F630" i="11" l="1"/>
  <c r="K629" i="11"/>
  <c r="G630" i="11"/>
  <c r="P630" i="11" l="1"/>
  <c r="Q630" i="11" l="1"/>
  <c r="O630" i="11"/>
  <c r="T630" i="11"/>
  <c r="S630" i="11"/>
  <c r="R630" i="11"/>
  <c r="J630" i="11" l="1"/>
  <c r="H630" i="11"/>
  <c r="E631" i="11" l="1"/>
  <c r="I630" i="11"/>
  <c r="F631" i="11" l="1"/>
  <c r="K630" i="11"/>
  <c r="G631" i="11"/>
  <c r="P631" i="11" l="1"/>
  <c r="Q631" i="11" l="1"/>
  <c r="O631" i="11"/>
  <c r="T631" i="11"/>
  <c r="S631" i="11"/>
  <c r="R631" i="11"/>
  <c r="J631" i="11" l="1"/>
  <c r="H631" i="11"/>
  <c r="E632" i="11" l="1"/>
  <c r="I631" i="11"/>
  <c r="K631" i="11" l="1"/>
  <c r="F632" i="11"/>
  <c r="G632" i="11"/>
  <c r="P632" i="11" l="1"/>
  <c r="T632" i="11" l="1"/>
  <c r="R632" i="11"/>
  <c r="Q632" i="11"/>
  <c r="O632" i="11"/>
  <c r="H632" i="11" s="1"/>
  <c r="S632" i="11"/>
  <c r="E633" i="11" l="1"/>
  <c r="I632" i="11"/>
  <c r="J632" i="11"/>
  <c r="K632" i="11" l="1"/>
  <c r="F633" i="11"/>
  <c r="G633" i="11"/>
  <c r="P633" i="11" l="1"/>
  <c r="T633" i="11" l="1"/>
  <c r="S633" i="11"/>
  <c r="R633" i="11"/>
  <c r="O633" i="11"/>
  <c r="Q633" i="11"/>
  <c r="H633" i="11" l="1"/>
  <c r="J633" i="11"/>
  <c r="E634" i="11" l="1"/>
  <c r="I633" i="11"/>
  <c r="F634" i="11" l="1"/>
  <c r="K633" i="11"/>
  <c r="G634" i="11"/>
  <c r="P634" i="11" l="1"/>
  <c r="S634" i="11" l="1"/>
  <c r="T634" i="11"/>
  <c r="R634" i="11"/>
  <c r="Q634" i="11"/>
  <c r="O634" i="11"/>
  <c r="H634" i="11" s="1"/>
  <c r="E635" i="11" l="1"/>
  <c r="I634" i="11"/>
  <c r="J634" i="11"/>
  <c r="K634" i="11" l="1"/>
  <c r="F635" i="11"/>
  <c r="G635" i="11"/>
  <c r="P635" i="11" l="1"/>
  <c r="T635" i="11" l="1"/>
  <c r="S635" i="11"/>
  <c r="R635" i="11"/>
  <c r="O635" i="11"/>
  <c r="H635" i="11" s="1"/>
  <c r="Q635" i="11"/>
  <c r="E636" i="11" l="1"/>
  <c r="I635" i="11"/>
  <c r="J635" i="11"/>
  <c r="F636" i="11" l="1"/>
  <c r="K635" i="11"/>
  <c r="G636" i="11"/>
  <c r="P636" i="11" l="1"/>
  <c r="T636" i="11" l="1"/>
  <c r="S636" i="11"/>
  <c r="R636" i="11"/>
  <c r="Q636" i="11"/>
  <c r="O636" i="11"/>
  <c r="H636" i="11" s="1"/>
  <c r="E637" i="11" l="1"/>
  <c r="I636" i="11"/>
  <c r="J636" i="11"/>
  <c r="F637" i="11" l="1"/>
  <c r="K636" i="11"/>
  <c r="G637" i="11"/>
  <c r="P637" i="11" l="1"/>
  <c r="O637" i="11" l="1"/>
  <c r="T637" i="11"/>
  <c r="J637" i="11" s="1"/>
  <c r="S637" i="11"/>
  <c r="R637" i="11"/>
  <c r="Q637" i="11"/>
  <c r="H637" i="11" l="1"/>
  <c r="E638" i="11" l="1"/>
  <c r="I637" i="11"/>
  <c r="F638" i="11" l="1"/>
  <c r="K637" i="11"/>
  <c r="G638" i="11"/>
  <c r="P638" i="11" l="1"/>
  <c r="T638" i="11" l="1"/>
  <c r="S638" i="11"/>
  <c r="R638" i="11"/>
  <c r="O638" i="11"/>
  <c r="Q638" i="11"/>
  <c r="H638" i="11" l="1"/>
  <c r="J638" i="11"/>
  <c r="E639" i="11" l="1"/>
  <c r="I638" i="11"/>
  <c r="K638" i="11" l="1"/>
  <c r="F639" i="11"/>
  <c r="G639" i="11"/>
  <c r="P639" i="11" l="1"/>
  <c r="T639" i="11" l="1"/>
  <c r="S639" i="11"/>
  <c r="R639" i="11"/>
  <c r="Q639" i="11"/>
  <c r="O639" i="11"/>
  <c r="H639" i="11" s="1"/>
  <c r="E640" i="11" l="1"/>
  <c r="I639" i="11"/>
  <c r="J639" i="11"/>
  <c r="F640" i="11" l="1"/>
  <c r="K639" i="11"/>
  <c r="G640" i="11"/>
  <c r="P640" i="11" l="1"/>
  <c r="T640" i="11" l="1"/>
  <c r="S640" i="11"/>
  <c r="R640" i="11"/>
  <c r="Q640" i="11"/>
  <c r="O640" i="11"/>
  <c r="H640" i="11" s="1"/>
  <c r="E641" i="11" l="1"/>
  <c r="I640" i="11"/>
  <c r="J640" i="11"/>
  <c r="K640" i="11" l="1"/>
  <c r="F641" i="11"/>
  <c r="G641" i="11"/>
  <c r="P641" i="11" l="1"/>
  <c r="Q641" i="11" l="1"/>
  <c r="T641" i="11"/>
  <c r="S641" i="11"/>
  <c r="R641" i="11"/>
  <c r="O641" i="11"/>
  <c r="H641" i="11" s="1"/>
  <c r="E642" i="11" l="1"/>
  <c r="I641" i="11"/>
  <c r="J641" i="11"/>
  <c r="K641" i="11" l="1"/>
  <c r="F642" i="11"/>
  <c r="G642" i="11"/>
  <c r="P642" i="11" l="1"/>
  <c r="T642" i="11" l="1"/>
  <c r="S642" i="11"/>
  <c r="R642" i="11"/>
  <c r="Q642" i="11"/>
  <c r="O642" i="11"/>
  <c r="H642" i="11" s="1"/>
  <c r="E643" i="11" l="1"/>
  <c r="I642" i="11"/>
  <c r="J642" i="11"/>
  <c r="F643" i="11" l="1"/>
  <c r="K642" i="11"/>
  <c r="G643" i="11"/>
  <c r="P643" i="11" l="1"/>
  <c r="T643" i="11" l="1"/>
  <c r="S643" i="11"/>
  <c r="O643" i="11"/>
  <c r="R643" i="11"/>
  <c r="Q643" i="11"/>
  <c r="H643" i="11" l="1"/>
  <c r="J643" i="11"/>
  <c r="E644" i="11" l="1"/>
  <c r="I643" i="11"/>
  <c r="F644" i="11" l="1"/>
  <c r="K643" i="11"/>
  <c r="G644" i="11"/>
  <c r="P644" i="11" l="1"/>
  <c r="T644" i="11" l="1"/>
  <c r="S644" i="11"/>
  <c r="R644" i="11"/>
  <c r="Q644" i="11"/>
  <c r="O644" i="11"/>
  <c r="H644" i="11" l="1"/>
  <c r="J644" i="11"/>
  <c r="E645" i="11" l="1"/>
  <c r="I644" i="11"/>
  <c r="K644" i="11" l="1"/>
  <c r="F645" i="11"/>
  <c r="G645" i="11"/>
  <c r="P645" i="11" l="1"/>
  <c r="S645" i="11" l="1"/>
  <c r="T645" i="11"/>
  <c r="R645" i="11"/>
  <c r="Q645" i="11"/>
  <c r="O645" i="11"/>
  <c r="H645" i="11" s="1"/>
  <c r="E646" i="11" l="1"/>
  <c r="I645" i="11"/>
  <c r="J645" i="11"/>
  <c r="F646" i="11" l="1"/>
  <c r="K645" i="11"/>
  <c r="G646" i="11"/>
  <c r="P646" i="11" l="1"/>
  <c r="R646" i="11" l="1"/>
  <c r="Q646" i="11"/>
  <c r="O646" i="11"/>
  <c r="H646" i="11" s="1"/>
  <c r="T646" i="11"/>
  <c r="J646" i="11" s="1"/>
  <c r="S646" i="11"/>
  <c r="E647" i="11" l="1"/>
  <c r="I646" i="11"/>
  <c r="F647" i="11" l="1"/>
  <c r="K646" i="11"/>
  <c r="G647" i="11"/>
  <c r="P647" i="11" l="1"/>
  <c r="T647" i="11" l="1"/>
  <c r="S647" i="11"/>
  <c r="R647" i="11"/>
  <c r="Q647" i="11"/>
  <c r="O647" i="11"/>
  <c r="H647" i="11" s="1"/>
  <c r="E648" i="11" l="1"/>
  <c r="I647" i="11"/>
  <c r="J647" i="11"/>
  <c r="K647" i="11" l="1"/>
  <c r="F648" i="11"/>
  <c r="G648" i="11"/>
  <c r="P648" i="11" l="1"/>
  <c r="O648" i="11" l="1"/>
  <c r="T648" i="11"/>
  <c r="S648" i="11"/>
  <c r="R648" i="11"/>
  <c r="Q648" i="11"/>
  <c r="J648" i="11" l="1"/>
  <c r="H648" i="11"/>
  <c r="E649" i="11" l="1"/>
  <c r="I648" i="11"/>
  <c r="F649" i="11" l="1"/>
  <c r="K648" i="11"/>
  <c r="G649" i="11"/>
  <c r="P649" i="11" l="1"/>
  <c r="S649" i="11" l="1"/>
  <c r="R649" i="11"/>
  <c r="Q649" i="11"/>
  <c r="O649" i="11"/>
  <c r="T649" i="11"/>
  <c r="J649" i="11" s="1"/>
  <c r="H649" i="11" l="1"/>
  <c r="E650" i="11" l="1"/>
  <c r="I649" i="11"/>
  <c r="K649" i="11" l="1"/>
  <c r="F650" i="11"/>
  <c r="G650" i="11"/>
  <c r="P650" i="11" l="1"/>
  <c r="T650" i="11" l="1"/>
  <c r="S650" i="11"/>
  <c r="R650" i="11"/>
  <c r="Q650" i="11"/>
  <c r="O650" i="11"/>
  <c r="H650" i="11" s="1"/>
  <c r="E651" i="11" l="1"/>
  <c r="I650" i="11"/>
  <c r="J650" i="11"/>
  <c r="F651" i="11" l="1"/>
  <c r="K650" i="11"/>
  <c r="G651" i="11"/>
  <c r="P651" i="11" l="1"/>
  <c r="Q651" i="11" l="1"/>
  <c r="O651" i="11"/>
  <c r="T651" i="11"/>
  <c r="J651" i="11" s="1"/>
  <c r="S651" i="11"/>
  <c r="R651" i="11"/>
  <c r="H651" i="11" l="1"/>
  <c r="E652" i="11" l="1"/>
  <c r="I651" i="11"/>
  <c r="F652" i="11" l="1"/>
  <c r="K651" i="11"/>
  <c r="G652" i="11"/>
  <c r="P652" i="11" l="1"/>
  <c r="R652" i="11" l="1"/>
  <c r="T652" i="11"/>
  <c r="S652" i="11"/>
  <c r="Q652" i="11"/>
  <c r="O652" i="11"/>
  <c r="H652" i="11" s="1"/>
  <c r="E653" i="11" l="1"/>
  <c r="I652" i="11"/>
  <c r="J652" i="11"/>
  <c r="F653" i="11" l="1"/>
  <c r="K652" i="11"/>
  <c r="G653" i="11"/>
  <c r="P653" i="11" l="1"/>
  <c r="Q653" i="11" l="1"/>
  <c r="O653" i="11"/>
  <c r="H653" i="11" s="1"/>
  <c r="T653" i="11"/>
  <c r="S653" i="11"/>
  <c r="R653" i="11"/>
  <c r="E654" i="11" l="1"/>
  <c r="I653" i="11"/>
  <c r="J653" i="11"/>
  <c r="K653" i="11" l="1"/>
  <c r="F654" i="11"/>
  <c r="G654" i="11"/>
  <c r="P654" i="11" l="1"/>
  <c r="T654" i="11" l="1"/>
  <c r="S654" i="11"/>
  <c r="R654" i="11"/>
  <c r="Q654" i="11"/>
  <c r="O654" i="11"/>
  <c r="H654" i="11" s="1"/>
  <c r="E655" i="11" l="1"/>
  <c r="I654" i="11"/>
  <c r="J654" i="11"/>
  <c r="F655" i="11" l="1"/>
  <c r="K654" i="11"/>
  <c r="G655" i="11"/>
  <c r="P655" i="11" l="1"/>
  <c r="S655" i="11" l="1"/>
  <c r="O655" i="11"/>
  <c r="T655" i="11"/>
  <c r="J655" i="11" s="1"/>
  <c r="R655" i="11"/>
  <c r="Q655" i="11"/>
  <c r="H655" i="11" l="1"/>
  <c r="E656" i="11" l="1"/>
  <c r="I655" i="11"/>
  <c r="F656" i="11" l="1"/>
  <c r="K655" i="11"/>
  <c r="G656" i="11"/>
  <c r="P656" i="11" l="1"/>
  <c r="O656" i="11" l="1"/>
  <c r="T656" i="11"/>
  <c r="J656" i="11" s="1"/>
  <c r="S656" i="11"/>
  <c r="R656" i="11"/>
  <c r="Q656" i="11"/>
  <c r="H656" i="11" l="1"/>
  <c r="E657" i="11" l="1"/>
  <c r="I656" i="11"/>
  <c r="F657" i="11" l="1"/>
  <c r="K656" i="11"/>
  <c r="G657" i="11"/>
  <c r="P657" i="11" l="1"/>
  <c r="T657" i="11" l="1"/>
  <c r="S657" i="11"/>
  <c r="R657" i="11"/>
  <c r="Q657" i="11"/>
  <c r="O657" i="11"/>
  <c r="H657" i="11" s="1"/>
  <c r="E658" i="11" l="1"/>
  <c r="I657" i="11"/>
  <c r="J657" i="11"/>
  <c r="F658" i="11" l="1"/>
  <c r="K657" i="11"/>
  <c r="G658" i="11"/>
  <c r="P658" i="11" l="1"/>
  <c r="O658" i="11" l="1"/>
  <c r="T658" i="11"/>
  <c r="J658" i="11" s="1"/>
  <c r="S658" i="11"/>
  <c r="R658" i="11"/>
  <c r="Q658" i="11"/>
  <c r="H658" i="11" l="1"/>
  <c r="E659" i="11" l="1"/>
  <c r="I658" i="11"/>
  <c r="K658" i="11" l="1"/>
  <c r="F659" i="11"/>
  <c r="G659" i="11"/>
  <c r="P659" i="11" l="1"/>
  <c r="T659" i="11" l="1"/>
  <c r="S659" i="11"/>
  <c r="R659" i="11"/>
  <c r="Q659" i="11"/>
  <c r="O659" i="11"/>
  <c r="H659" i="11" s="1"/>
  <c r="E660" i="11" l="1"/>
  <c r="I659" i="11"/>
  <c r="J659" i="11"/>
  <c r="F660" i="11" l="1"/>
  <c r="K659" i="11"/>
  <c r="G660" i="11"/>
  <c r="P660" i="11" l="1"/>
  <c r="T660" i="11" l="1"/>
  <c r="S660" i="11"/>
  <c r="R660" i="11"/>
  <c r="Q660" i="11"/>
  <c r="O660" i="11"/>
  <c r="H660" i="11" s="1"/>
  <c r="E661" i="11" l="1"/>
  <c r="I660" i="11"/>
  <c r="J660" i="11"/>
  <c r="K660" i="11" l="1"/>
  <c r="F661" i="11"/>
  <c r="G661" i="11"/>
  <c r="P661" i="11" l="1"/>
  <c r="T661" i="11" l="1"/>
  <c r="S661" i="11"/>
  <c r="R661" i="11"/>
  <c r="Q661" i="11"/>
  <c r="O661" i="11"/>
  <c r="H661" i="11" s="1"/>
  <c r="E662" i="11" l="1"/>
  <c r="I661" i="11"/>
  <c r="J661" i="11"/>
  <c r="F662" i="11" l="1"/>
  <c r="K661" i="11"/>
  <c r="G662" i="11"/>
  <c r="P662" i="11" l="1"/>
  <c r="Q662" i="11" l="1"/>
  <c r="S662" i="11"/>
  <c r="O662" i="11"/>
  <c r="H662" i="11" s="1"/>
  <c r="T662" i="11"/>
  <c r="R662" i="11"/>
  <c r="E663" i="11" l="1"/>
  <c r="I662" i="11"/>
  <c r="J662" i="11"/>
  <c r="K662" i="11" l="1"/>
  <c r="F663" i="11"/>
  <c r="G663" i="11"/>
  <c r="P663" i="11" l="1"/>
  <c r="R663" i="11" l="1"/>
  <c r="Q663" i="11"/>
  <c r="O663" i="11"/>
  <c r="T663" i="11"/>
  <c r="S663" i="11"/>
  <c r="J663" i="11" l="1"/>
  <c r="H663" i="11"/>
  <c r="E664" i="11" l="1"/>
  <c r="I663" i="11"/>
  <c r="F664" i="11" l="1"/>
  <c r="K663" i="11"/>
  <c r="G664" i="11"/>
  <c r="P664" i="11" l="1"/>
  <c r="T664" i="11" l="1"/>
  <c r="S664" i="11"/>
  <c r="R664" i="11"/>
  <c r="Q664" i="11"/>
  <c r="O664" i="11"/>
  <c r="H664" i="11" s="1"/>
  <c r="E665" i="11" l="1"/>
  <c r="I664" i="11"/>
  <c r="J664" i="11"/>
  <c r="F665" i="11" l="1"/>
  <c r="K664" i="11"/>
  <c r="G665" i="11"/>
  <c r="P665" i="11" l="1"/>
  <c r="T665" i="11" l="1"/>
  <c r="S665" i="11"/>
  <c r="R665" i="11"/>
  <c r="Q665" i="11"/>
  <c r="O665" i="11"/>
  <c r="H665" i="11" s="1"/>
  <c r="E666" i="11" l="1"/>
  <c r="I665" i="11"/>
  <c r="J665" i="11"/>
  <c r="F666" i="11" l="1"/>
  <c r="K665" i="11"/>
  <c r="G666" i="11"/>
  <c r="P666" i="11" l="1"/>
  <c r="S666" i="11" l="1"/>
  <c r="O666" i="11"/>
  <c r="T666" i="11"/>
  <c r="J666" i="11" s="1"/>
  <c r="R666" i="11"/>
  <c r="Q666" i="11"/>
  <c r="H666" i="11" l="1"/>
  <c r="E667" i="11" l="1"/>
  <c r="I666" i="11"/>
  <c r="K666" i="11" l="1"/>
  <c r="F667" i="11"/>
  <c r="G667" i="11"/>
  <c r="P667" i="11" l="1"/>
  <c r="T667" i="11" l="1"/>
  <c r="S667" i="11"/>
  <c r="O667" i="11"/>
  <c r="R667" i="11"/>
  <c r="Q667" i="11"/>
  <c r="H667" i="11" l="1"/>
  <c r="J667" i="11"/>
  <c r="E668" i="11" l="1"/>
  <c r="I667" i="11"/>
  <c r="F668" i="11" l="1"/>
  <c r="K667" i="11"/>
  <c r="G668" i="11"/>
  <c r="P668" i="11" l="1"/>
  <c r="S668" i="11" l="1"/>
  <c r="T668" i="11"/>
  <c r="R668" i="11"/>
  <c r="Q668" i="11"/>
  <c r="O668" i="11"/>
  <c r="H668" i="11" s="1"/>
  <c r="E669" i="11" l="1"/>
  <c r="I668" i="11"/>
  <c r="J668" i="11"/>
  <c r="K668" i="11" l="1"/>
  <c r="F669" i="11"/>
  <c r="G669" i="11"/>
  <c r="P669" i="11" l="1"/>
  <c r="O669" i="11" l="1"/>
  <c r="T669" i="11"/>
  <c r="J669" i="11" s="1"/>
  <c r="S669" i="11"/>
  <c r="R669" i="11"/>
  <c r="Q669" i="11"/>
  <c r="H669" i="11" l="1"/>
  <c r="E670" i="11" l="1"/>
  <c r="I669" i="11"/>
  <c r="K669" i="11" l="1"/>
  <c r="F670" i="11"/>
  <c r="G670" i="11"/>
  <c r="P670" i="11" l="1"/>
  <c r="T670" i="11" l="1"/>
  <c r="S670" i="11"/>
  <c r="R670" i="11"/>
  <c r="Q670" i="11"/>
  <c r="O670" i="11"/>
  <c r="H670" i="11" s="1"/>
  <c r="E671" i="11" l="1"/>
  <c r="I670" i="11"/>
  <c r="J670" i="11"/>
  <c r="F671" i="11" l="1"/>
  <c r="K670" i="11"/>
  <c r="G671" i="11"/>
  <c r="P671" i="11" l="1"/>
  <c r="T671" i="11" l="1"/>
  <c r="S671" i="11"/>
  <c r="R671" i="11"/>
  <c r="Q671" i="11"/>
  <c r="O671" i="11"/>
  <c r="H671" i="11" s="1"/>
  <c r="E672" i="11" l="1"/>
  <c r="I671" i="11"/>
  <c r="J671" i="11"/>
  <c r="F672" i="11" l="1"/>
  <c r="K671" i="11"/>
  <c r="G672" i="11"/>
  <c r="P672" i="11" l="1"/>
  <c r="S672" i="11" l="1"/>
  <c r="T672" i="11"/>
  <c r="R672" i="11"/>
  <c r="Q672" i="11"/>
  <c r="O672" i="11"/>
  <c r="H672" i="11" l="1"/>
  <c r="J672" i="11"/>
  <c r="E673" i="11" l="1"/>
  <c r="I672" i="11"/>
  <c r="F673" i="11" l="1"/>
  <c r="K672" i="11"/>
  <c r="G673" i="11"/>
  <c r="P673" i="11" l="1"/>
  <c r="Q673" i="11" l="1"/>
  <c r="T673" i="11"/>
  <c r="S673" i="11"/>
  <c r="R673" i="11"/>
  <c r="O673" i="11"/>
  <c r="H673" i="11" s="1"/>
  <c r="E674" i="11" l="1"/>
  <c r="I673" i="11"/>
  <c r="J673" i="11"/>
  <c r="F674" i="11" l="1"/>
  <c r="K673" i="11"/>
  <c r="G674" i="11"/>
  <c r="P674" i="11" l="1"/>
  <c r="T674" i="11" l="1"/>
  <c r="S674" i="11"/>
  <c r="R674" i="11"/>
  <c r="Q674" i="11"/>
  <c r="O674" i="11"/>
  <c r="H674" i="11" s="1"/>
  <c r="E675" i="11" l="1"/>
  <c r="I674" i="11"/>
  <c r="J674" i="11"/>
  <c r="F675" i="11" l="1"/>
  <c r="K674" i="11"/>
  <c r="G675" i="11"/>
  <c r="P675" i="11" l="1"/>
  <c r="S675" i="11" l="1"/>
  <c r="T675" i="11"/>
  <c r="R675" i="11"/>
  <c r="Q675" i="11"/>
  <c r="O675" i="11"/>
  <c r="H675" i="11" s="1"/>
  <c r="E676" i="11" l="1"/>
  <c r="I675" i="11"/>
  <c r="J675" i="11"/>
  <c r="K675" i="11" l="1"/>
  <c r="F676" i="11"/>
  <c r="G676" i="11"/>
  <c r="P676" i="11" l="1"/>
  <c r="T676" i="11" l="1"/>
  <c r="S676" i="11"/>
  <c r="R676" i="11"/>
  <c r="O676" i="11"/>
  <c r="Q676" i="11"/>
  <c r="H676" i="11" l="1"/>
  <c r="J676" i="11"/>
  <c r="E677" i="11" l="1"/>
  <c r="I676" i="11"/>
  <c r="K676" i="11" l="1"/>
  <c r="F677" i="11"/>
  <c r="G677" i="11"/>
  <c r="P677" i="11" l="1"/>
  <c r="S677" i="11" l="1"/>
  <c r="R677" i="11"/>
  <c r="T677" i="11"/>
  <c r="J677" i="11" s="1"/>
  <c r="Q677" i="11"/>
  <c r="O677" i="11"/>
  <c r="H677" i="11" s="1"/>
  <c r="E678" i="11" l="1"/>
  <c r="I677" i="11"/>
  <c r="F678" i="11" l="1"/>
  <c r="K677" i="11"/>
  <c r="G678" i="11"/>
  <c r="P678" i="11" l="1"/>
  <c r="T678" i="11" l="1"/>
  <c r="S678" i="11"/>
  <c r="R678" i="11"/>
  <c r="Q678" i="11"/>
  <c r="O678" i="11"/>
  <c r="H678" i="11" s="1"/>
  <c r="E679" i="11" l="1"/>
  <c r="I678" i="11"/>
  <c r="J678" i="11"/>
  <c r="F679" i="11" l="1"/>
  <c r="K678" i="11"/>
  <c r="G679" i="11"/>
  <c r="P679" i="11" l="1"/>
  <c r="T679" i="11" l="1"/>
  <c r="S679" i="11"/>
  <c r="R679" i="11"/>
  <c r="Q679" i="11"/>
  <c r="O679" i="11"/>
  <c r="H679" i="11" s="1"/>
  <c r="E680" i="11" l="1"/>
  <c r="I679" i="11"/>
  <c r="J679" i="11"/>
  <c r="F680" i="11" l="1"/>
  <c r="K679" i="11"/>
  <c r="G680" i="11"/>
  <c r="P680" i="11" l="1"/>
  <c r="O680" i="11" l="1"/>
  <c r="Q680" i="11"/>
  <c r="T680" i="11"/>
  <c r="S680" i="11"/>
  <c r="R680" i="11"/>
  <c r="J680" i="11" l="1"/>
  <c r="H680" i="11"/>
  <c r="E681" i="11" l="1"/>
  <c r="I680" i="11"/>
  <c r="K680" i="11" l="1"/>
  <c r="F681" i="11"/>
  <c r="G681" i="11"/>
  <c r="P681" i="11" l="1"/>
  <c r="T681" i="11" l="1"/>
  <c r="R681" i="11"/>
  <c r="O681" i="11"/>
  <c r="S681" i="11"/>
  <c r="Q681" i="11"/>
  <c r="H681" i="11" l="1"/>
  <c r="J681" i="11"/>
  <c r="E682" i="11" l="1"/>
  <c r="I681" i="11"/>
  <c r="K681" i="11" l="1"/>
  <c r="F682" i="11"/>
  <c r="G682" i="11"/>
  <c r="P682" i="11" l="1"/>
  <c r="R682" i="11" l="1"/>
  <c r="O682" i="11"/>
  <c r="T682" i="11"/>
  <c r="J682" i="11" s="1"/>
  <c r="S682" i="11"/>
  <c r="Q682" i="11"/>
  <c r="H682" i="11" l="1"/>
  <c r="E683" i="11" l="1"/>
  <c r="I682" i="11"/>
  <c r="F683" i="11" l="1"/>
  <c r="K682" i="11"/>
  <c r="G683" i="11"/>
  <c r="P683" i="11" l="1"/>
  <c r="S683" i="11" l="1"/>
  <c r="T683" i="11"/>
  <c r="J683" i="11" s="1"/>
  <c r="R683" i="11"/>
  <c r="Q683" i="11"/>
  <c r="O683" i="11"/>
  <c r="H683" i="11" s="1"/>
  <c r="E684" i="11" l="1"/>
  <c r="I683" i="11"/>
  <c r="K683" i="11" l="1"/>
  <c r="F684" i="11"/>
  <c r="G684" i="11"/>
  <c r="P684" i="11" l="1"/>
  <c r="Q684" i="11" l="1"/>
  <c r="T684" i="11"/>
  <c r="S684" i="11"/>
  <c r="R684" i="11"/>
  <c r="O684" i="11"/>
  <c r="H684" i="11" s="1"/>
  <c r="E685" i="11" l="1"/>
  <c r="I684" i="11"/>
  <c r="J684" i="11"/>
  <c r="K684" i="11" l="1"/>
  <c r="F685" i="11"/>
  <c r="G685" i="11"/>
  <c r="P685" i="11" l="1"/>
  <c r="T685" i="11" l="1"/>
  <c r="S685" i="11"/>
  <c r="R685" i="11"/>
  <c r="O685" i="11"/>
  <c r="Q685" i="11"/>
  <c r="H685" i="11" l="1"/>
  <c r="J685" i="11"/>
  <c r="E686" i="11" l="1"/>
  <c r="I685" i="11"/>
  <c r="F686" i="11" l="1"/>
  <c r="K685" i="11"/>
  <c r="G686" i="11"/>
  <c r="P686" i="11" l="1"/>
  <c r="T686" i="11" l="1"/>
  <c r="Q686" i="11"/>
  <c r="O686" i="11"/>
  <c r="S686" i="11"/>
  <c r="R686" i="11"/>
  <c r="H686" i="11" l="1"/>
  <c r="J686" i="11"/>
  <c r="E687" i="11" l="1"/>
  <c r="I686" i="11"/>
  <c r="K686" i="11" l="1"/>
  <c r="F687" i="11"/>
  <c r="G687" i="11"/>
  <c r="P687" i="11" l="1"/>
  <c r="T687" i="11" l="1"/>
  <c r="S687" i="11"/>
  <c r="O687" i="11"/>
  <c r="R687" i="11"/>
  <c r="Q687" i="11"/>
  <c r="H687" i="11" l="1"/>
  <c r="J687" i="11"/>
  <c r="E688" i="11" l="1"/>
  <c r="I687" i="11"/>
  <c r="F688" i="11" l="1"/>
  <c r="K687" i="11"/>
  <c r="G688" i="11"/>
  <c r="P688" i="11" l="1"/>
  <c r="T688" i="11" l="1"/>
  <c r="S688" i="11"/>
  <c r="Q688" i="11"/>
  <c r="R688" i="11"/>
  <c r="O688" i="11"/>
  <c r="H688" i="11" s="1"/>
  <c r="E689" i="11" l="1"/>
  <c r="I688" i="11"/>
  <c r="J688" i="11"/>
  <c r="K688" i="11" l="1"/>
  <c r="F689" i="11"/>
  <c r="G689" i="11"/>
  <c r="P689" i="11" l="1"/>
  <c r="S689" i="11" l="1"/>
  <c r="Q689" i="11"/>
  <c r="O689" i="11"/>
  <c r="T689" i="11"/>
  <c r="J689" i="11" s="1"/>
  <c r="R689" i="11"/>
  <c r="H689" i="11" l="1"/>
  <c r="E690" i="11" l="1"/>
  <c r="I689" i="11"/>
  <c r="K689" i="11" l="1"/>
  <c r="F690" i="11"/>
  <c r="G690" i="11"/>
  <c r="P690" i="11" l="1"/>
  <c r="T690" i="11" l="1"/>
  <c r="S690" i="11"/>
  <c r="R690" i="11"/>
  <c r="Q690" i="11"/>
  <c r="O690" i="11"/>
  <c r="H690" i="11" s="1"/>
  <c r="E691" i="11" l="1"/>
  <c r="I690" i="11"/>
  <c r="J690" i="11"/>
  <c r="F691" i="11" l="1"/>
  <c r="K690" i="11"/>
  <c r="G691" i="11"/>
  <c r="P691" i="11" l="1"/>
  <c r="R691" i="11" l="1"/>
  <c r="Q691" i="11"/>
  <c r="O691" i="11"/>
  <c r="H691" i="11" s="1"/>
  <c r="T691" i="11"/>
  <c r="S691" i="11"/>
  <c r="E692" i="11" l="1"/>
  <c r="I691" i="11"/>
  <c r="J691" i="11"/>
  <c r="F692" i="11" l="1"/>
  <c r="K691" i="11"/>
  <c r="G692" i="11"/>
  <c r="P692" i="11" l="1"/>
  <c r="T692" i="11" l="1"/>
  <c r="S692" i="11"/>
  <c r="R692" i="11"/>
  <c r="Q692" i="11"/>
  <c r="O692" i="11"/>
  <c r="H692" i="11" s="1"/>
  <c r="E693" i="11" l="1"/>
  <c r="I692" i="11"/>
  <c r="J692" i="11"/>
  <c r="F693" i="11" l="1"/>
  <c r="K692" i="11"/>
  <c r="G693" i="11"/>
  <c r="P693" i="11" l="1"/>
  <c r="O693" i="11" l="1"/>
  <c r="Q693" i="11"/>
  <c r="T693" i="11"/>
  <c r="S693" i="11"/>
  <c r="R693" i="11"/>
  <c r="J693" i="11" l="1"/>
  <c r="H693" i="11"/>
  <c r="E694" i="11" l="1"/>
  <c r="I693" i="11"/>
  <c r="F694" i="11" l="1"/>
  <c r="K693" i="11"/>
  <c r="G694" i="11"/>
  <c r="P694" i="11" l="1"/>
  <c r="R694" i="11" l="1"/>
  <c r="Q694" i="11"/>
  <c r="O694" i="11"/>
  <c r="H694" i="11" s="1"/>
  <c r="S694" i="11"/>
  <c r="T694" i="11"/>
  <c r="J694" i="11" s="1"/>
  <c r="E695" i="11" l="1"/>
  <c r="I694" i="11"/>
  <c r="F695" i="11" l="1"/>
  <c r="K694" i="11"/>
  <c r="G695" i="11"/>
  <c r="P695" i="11" l="1"/>
  <c r="T695" i="11" l="1"/>
  <c r="R695" i="11"/>
  <c r="Q695" i="11"/>
  <c r="O695" i="11"/>
  <c r="H695" i="11" s="1"/>
  <c r="S695" i="11"/>
  <c r="E696" i="11" l="1"/>
  <c r="I695" i="11"/>
  <c r="J695" i="11"/>
  <c r="F696" i="11" l="1"/>
  <c r="K695" i="11"/>
  <c r="G696" i="11"/>
  <c r="P696" i="11" l="1"/>
  <c r="S696" i="11" l="1"/>
  <c r="Q696" i="11"/>
  <c r="O696" i="11"/>
  <c r="T696" i="11"/>
  <c r="R696" i="11"/>
  <c r="J696" i="11" l="1"/>
  <c r="H696" i="11"/>
  <c r="E697" i="11" l="1"/>
  <c r="I696" i="11"/>
  <c r="K696" i="11" l="1"/>
  <c r="F697" i="11"/>
  <c r="G697" i="11"/>
  <c r="P697" i="11" l="1"/>
  <c r="R697" i="11" l="1"/>
  <c r="Q697" i="11"/>
  <c r="T697" i="11"/>
  <c r="J697" i="11" s="1"/>
  <c r="S697" i="11"/>
  <c r="O697" i="11"/>
  <c r="H697" i="11" s="1"/>
  <c r="E698" i="11" l="1"/>
  <c r="I697" i="11"/>
  <c r="F698" i="11" l="1"/>
  <c r="K697" i="11"/>
  <c r="G698" i="11"/>
  <c r="P698" i="11" l="1"/>
  <c r="Q698" i="11" l="1"/>
  <c r="T698" i="11"/>
  <c r="S698" i="11"/>
  <c r="R698" i="11"/>
  <c r="O698" i="11"/>
  <c r="H698" i="11" l="1"/>
  <c r="J698" i="11"/>
  <c r="E699" i="11" l="1"/>
  <c r="I698" i="11"/>
  <c r="K698" i="11" l="1"/>
  <c r="F699" i="11"/>
  <c r="G699" i="11"/>
  <c r="P699" i="11" l="1"/>
  <c r="S699" i="11" l="1"/>
  <c r="R699" i="11"/>
  <c r="Q699" i="11"/>
  <c r="O699" i="11"/>
  <c r="H699" i="11" s="1"/>
  <c r="T699" i="11"/>
  <c r="J699" i="11" s="1"/>
  <c r="E700" i="11" l="1"/>
  <c r="I699" i="11"/>
  <c r="F700" i="11" l="1"/>
  <c r="K699" i="11"/>
  <c r="G700" i="11"/>
  <c r="P700" i="11" l="1"/>
  <c r="S700" i="11" l="1"/>
  <c r="R700" i="11"/>
  <c r="T700" i="11"/>
  <c r="J700" i="11" s="1"/>
  <c r="Q700" i="11"/>
  <c r="O700" i="11"/>
  <c r="H700" i="11" s="1"/>
  <c r="E701" i="11" l="1"/>
  <c r="I700" i="11"/>
  <c r="K700" i="11" l="1"/>
  <c r="F701" i="11"/>
  <c r="G701" i="11"/>
  <c r="P701" i="11" l="1"/>
  <c r="T701" i="11" l="1"/>
  <c r="S701" i="11"/>
  <c r="R701" i="11"/>
  <c r="Q701" i="11"/>
  <c r="O701" i="11"/>
  <c r="H701" i="11" s="1"/>
  <c r="E702" i="11" l="1"/>
  <c r="I701" i="11"/>
  <c r="J701" i="11"/>
  <c r="K701" i="11" l="1"/>
  <c r="F702" i="11"/>
  <c r="G702" i="11"/>
  <c r="P702" i="11" l="1"/>
  <c r="T702" i="11" l="1"/>
  <c r="S702" i="11"/>
  <c r="R702" i="11"/>
  <c r="Q702" i="11"/>
  <c r="O702" i="11"/>
  <c r="H702" i="11" s="1"/>
  <c r="E703" i="11" l="1"/>
  <c r="I702" i="11"/>
  <c r="J702" i="11"/>
  <c r="F703" i="11" l="1"/>
  <c r="K702" i="11"/>
  <c r="G703" i="11"/>
  <c r="P703" i="11" l="1"/>
  <c r="S703" i="11" l="1"/>
  <c r="R703" i="11"/>
  <c r="T703" i="11"/>
  <c r="J703" i="11" s="1"/>
  <c r="Q703" i="11"/>
  <c r="O703" i="11"/>
  <c r="H703" i="11" s="1"/>
  <c r="E704" i="11" l="1"/>
  <c r="I703" i="11"/>
  <c r="K703" i="11" l="1"/>
  <c r="F704" i="11"/>
  <c r="G704" i="11"/>
  <c r="P704" i="11" l="1"/>
  <c r="O704" i="11" l="1"/>
  <c r="S704" i="11"/>
  <c r="T704" i="11"/>
  <c r="R704" i="11"/>
  <c r="Q704" i="11"/>
  <c r="J704" i="11" l="1"/>
  <c r="H704" i="11"/>
  <c r="E705" i="11" l="1"/>
  <c r="I704" i="11"/>
  <c r="K704" i="11" l="1"/>
  <c r="F705" i="11"/>
  <c r="G705" i="11"/>
  <c r="P705" i="11" l="1"/>
  <c r="Q705" i="11" l="1"/>
  <c r="O705" i="11"/>
  <c r="T705" i="11"/>
  <c r="J705" i="11" s="1"/>
  <c r="S705" i="11"/>
  <c r="R705" i="11"/>
  <c r="H705" i="11" l="1"/>
  <c r="E706" i="11" l="1"/>
  <c r="I705" i="11"/>
  <c r="K705" i="11" l="1"/>
  <c r="F706" i="11"/>
  <c r="G706" i="11"/>
  <c r="P706" i="11" l="1"/>
  <c r="S706" i="11" l="1"/>
  <c r="R706" i="11"/>
  <c r="T706" i="11"/>
  <c r="J706" i="11" s="1"/>
  <c r="Q706" i="11"/>
  <c r="O706" i="11"/>
  <c r="H706" i="11" l="1"/>
  <c r="E707" i="11" l="1"/>
  <c r="I706" i="11"/>
  <c r="F707" i="11" l="1"/>
  <c r="K706" i="11"/>
  <c r="G707" i="11"/>
  <c r="P707" i="11" l="1"/>
  <c r="S707" i="11" l="1"/>
  <c r="O707" i="11"/>
  <c r="T707" i="11"/>
  <c r="R707" i="11"/>
  <c r="Q707" i="11"/>
  <c r="H707" i="11" l="1"/>
  <c r="J707" i="11"/>
  <c r="E708" i="11" l="1"/>
  <c r="I707" i="11"/>
  <c r="K707" i="11" l="1"/>
  <c r="F708" i="11"/>
  <c r="G708" i="11"/>
  <c r="P708" i="11" l="1"/>
  <c r="R708" i="11" l="1"/>
  <c r="Q708" i="11"/>
  <c r="T708" i="11"/>
  <c r="J708" i="11" s="1"/>
  <c r="S708" i="11"/>
  <c r="O708" i="11"/>
  <c r="H708" i="11" s="1"/>
  <c r="E709" i="11" l="1"/>
  <c r="I708" i="11"/>
  <c r="F709" i="11" l="1"/>
  <c r="K708" i="11"/>
  <c r="G709" i="11"/>
  <c r="P709" i="11" l="1"/>
  <c r="S709" i="11" l="1"/>
  <c r="R709" i="11"/>
  <c r="T709" i="11"/>
  <c r="J709" i="11" s="1"/>
  <c r="Q709" i="11"/>
  <c r="O709" i="11"/>
  <c r="H709" i="11" s="1"/>
  <c r="E710" i="11" l="1"/>
  <c r="I709" i="11"/>
  <c r="F710" i="11" l="1"/>
  <c r="K709" i="11"/>
  <c r="G710" i="11"/>
  <c r="P710" i="11" l="1"/>
  <c r="R710" i="11" l="1"/>
  <c r="T710" i="11"/>
  <c r="J710" i="11" s="1"/>
  <c r="S710" i="11"/>
  <c r="Q710" i="11"/>
  <c r="O710" i="11"/>
  <c r="H710" i="11" s="1"/>
  <c r="E711" i="11" l="1"/>
  <c r="I710" i="11"/>
  <c r="F711" i="11" l="1"/>
  <c r="K710" i="11"/>
  <c r="G711" i="11"/>
  <c r="P711" i="11" l="1"/>
  <c r="T711" i="11" l="1"/>
  <c r="S711" i="11"/>
  <c r="R711" i="11"/>
  <c r="Q711" i="11"/>
  <c r="O711" i="11"/>
  <c r="H711" i="11" s="1"/>
  <c r="E712" i="11" l="1"/>
  <c r="I711" i="11"/>
  <c r="J711" i="11"/>
  <c r="K711" i="11" l="1"/>
  <c r="F712" i="11"/>
  <c r="G712" i="11"/>
  <c r="P712" i="11" l="1"/>
  <c r="T712" i="11" l="1"/>
  <c r="S712" i="11"/>
  <c r="R712" i="11"/>
  <c r="Q712" i="11"/>
  <c r="O712" i="11"/>
  <c r="H712" i="11" s="1"/>
  <c r="E713" i="11" l="1"/>
  <c r="I712" i="11"/>
  <c r="J712" i="11"/>
  <c r="K712" i="11" l="1"/>
  <c r="F713" i="11"/>
  <c r="G713" i="11"/>
  <c r="P713" i="11" l="1"/>
  <c r="T713" i="11" l="1"/>
  <c r="R713" i="11"/>
  <c r="S713" i="11"/>
  <c r="Q713" i="11"/>
  <c r="O713" i="11"/>
  <c r="H713" i="11" s="1"/>
  <c r="E714" i="11" l="1"/>
  <c r="I713" i="11"/>
  <c r="J713" i="11"/>
  <c r="F714" i="11" l="1"/>
  <c r="K713" i="11"/>
  <c r="G714" i="11"/>
  <c r="P714" i="11" l="1"/>
  <c r="T714" i="11" l="1"/>
  <c r="S714" i="11"/>
  <c r="R714" i="11"/>
  <c r="Q714" i="11"/>
  <c r="O714" i="11"/>
  <c r="H714" i="11" s="1"/>
  <c r="E715" i="11" l="1"/>
  <c r="I714" i="11"/>
  <c r="J714" i="11"/>
  <c r="F715" i="11" l="1"/>
  <c r="K714" i="11"/>
  <c r="G715" i="11"/>
  <c r="P715" i="11" l="1"/>
  <c r="O715" i="11" l="1"/>
  <c r="S715" i="11"/>
  <c r="T715" i="11"/>
  <c r="R715" i="11"/>
  <c r="Q715" i="11"/>
  <c r="J715" i="11" l="1"/>
  <c r="H715" i="11"/>
  <c r="E716" i="11" l="1"/>
  <c r="I715" i="11"/>
  <c r="F716" i="11" l="1"/>
  <c r="K715" i="11"/>
  <c r="G716" i="11"/>
  <c r="P716" i="11" l="1"/>
  <c r="R716" i="11" l="1"/>
  <c r="Q716" i="11"/>
  <c r="O716" i="11"/>
  <c r="T716" i="11"/>
  <c r="S716" i="11"/>
  <c r="J716" i="11" l="1"/>
  <c r="H716" i="11"/>
  <c r="E717" i="11" l="1"/>
  <c r="I716" i="11"/>
  <c r="K716" i="11" l="1"/>
  <c r="F717" i="11"/>
  <c r="G717" i="11"/>
  <c r="P717" i="11" l="1"/>
  <c r="O717" i="11" l="1"/>
  <c r="T717" i="11"/>
  <c r="J717" i="11" s="1"/>
  <c r="S717" i="11"/>
  <c r="R717" i="11"/>
  <c r="Q717" i="11"/>
  <c r="H717" i="11" l="1"/>
  <c r="E718" i="11" l="1"/>
  <c r="I717" i="11"/>
  <c r="K717" i="11" l="1"/>
  <c r="F718" i="11"/>
  <c r="G718" i="11"/>
  <c r="P718" i="11" l="1"/>
  <c r="Q718" i="11" l="1"/>
  <c r="O718" i="11"/>
  <c r="T718" i="11"/>
  <c r="J718" i="11" s="1"/>
  <c r="S718" i="11"/>
  <c r="R718" i="11"/>
  <c r="H718" i="11" l="1"/>
  <c r="E719" i="11" l="1"/>
  <c r="I718" i="11"/>
  <c r="K718" i="11" l="1"/>
  <c r="F719" i="11"/>
  <c r="G719" i="11"/>
  <c r="P719" i="11" l="1"/>
  <c r="R719" i="11" l="1"/>
  <c r="Q719" i="11"/>
  <c r="T719" i="11"/>
  <c r="S719" i="11"/>
  <c r="O719" i="11"/>
  <c r="H719" i="11" s="1"/>
  <c r="E720" i="11" l="1"/>
  <c r="I719" i="11"/>
  <c r="J719" i="11"/>
  <c r="F720" i="11" l="1"/>
  <c r="K719" i="11"/>
  <c r="G720" i="11"/>
  <c r="P720" i="11" l="1"/>
  <c r="R720" i="11" l="1"/>
  <c r="Q720" i="11"/>
  <c r="T720" i="11"/>
  <c r="J720" i="11" s="1"/>
  <c r="S720" i="11"/>
  <c r="O720" i="11"/>
  <c r="H720" i="11" s="1"/>
  <c r="E721" i="11" l="1"/>
  <c r="I720" i="11"/>
  <c r="K720" i="11" l="1"/>
  <c r="F721" i="11"/>
  <c r="G721" i="11"/>
  <c r="P721" i="11" l="1"/>
  <c r="Q721" i="11" l="1"/>
  <c r="O721" i="11"/>
  <c r="S721" i="11"/>
  <c r="R721" i="11"/>
  <c r="T721" i="11"/>
  <c r="J721" i="11" l="1"/>
  <c r="H721" i="11"/>
  <c r="E722" i="11" l="1"/>
  <c r="I721" i="11"/>
  <c r="F722" i="11" l="1"/>
  <c r="K721" i="11"/>
  <c r="G722" i="11"/>
  <c r="P722" i="11" l="1"/>
  <c r="Q722" i="11" l="1"/>
  <c r="O722" i="11"/>
  <c r="T722" i="11"/>
  <c r="J722" i="11" s="1"/>
  <c r="S722" i="11"/>
  <c r="R722" i="11"/>
  <c r="H722" i="11" l="1"/>
  <c r="E723" i="11" l="1"/>
  <c r="I722" i="11"/>
  <c r="K722" i="11" l="1"/>
  <c r="F723" i="11"/>
  <c r="G723" i="11"/>
  <c r="P723" i="11" l="1"/>
  <c r="T723" i="11" l="1"/>
  <c r="S723" i="11"/>
  <c r="Q723" i="11"/>
  <c r="R723" i="11"/>
  <c r="O723" i="11"/>
  <c r="H723" i="11" s="1"/>
  <c r="E724" i="11" l="1"/>
  <c r="I723" i="11"/>
  <c r="J723" i="11"/>
  <c r="K723" i="11" l="1"/>
  <c r="F724" i="11"/>
  <c r="G724" i="11"/>
  <c r="P724" i="11" l="1"/>
  <c r="T724" i="11" l="1"/>
  <c r="S724" i="11"/>
  <c r="O724" i="11"/>
  <c r="R724" i="11"/>
  <c r="Q724" i="11"/>
  <c r="H724" i="11" l="1"/>
  <c r="J724" i="11"/>
  <c r="E725" i="11" l="1"/>
  <c r="I724" i="11"/>
  <c r="F725" i="11" l="1"/>
  <c r="K724" i="11"/>
  <c r="G725" i="11"/>
  <c r="P725" i="11" l="1"/>
  <c r="O725" i="11" l="1"/>
  <c r="T725" i="11"/>
  <c r="J725" i="11" s="1"/>
  <c r="S725" i="11"/>
  <c r="R725" i="11"/>
  <c r="Q725" i="11"/>
  <c r="H725" i="11" l="1"/>
  <c r="E726" i="11" l="1"/>
  <c r="I725" i="11"/>
  <c r="F726" i="11" l="1"/>
  <c r="K725" i="11"/>
  <c r="G726" i="11"/>
  <c r="P726" i="11" l="1"/>
  <c r="O726" i="11" l="1"/>
  <c r="R726" i="11"/>
  <c r="S726" i="11"/>
  <c r="Q726" i="11"/>
  <c r="T726" i="11"/>
  <c r="J726" i="11" l="1"/>
  <c r="H726" i="11"/>
  <c r="E727" i="11" l="1"/>
  <c r="I726" i="11"/>
  <c r="F727" i="11" l="1"/>
  <c r="K726" i="11"/>
  <c r="G727" i="11"/>
  <c r="P727" i="11" l="1"/>
  <c r="S727" i="11" l="1"/>
  <c r="T727" i="11"/>
  <c r="R727" i="11"/>
  <c r="Q727" i="11"/>
  <c r="O727" i="11"/>
  <c r="H727" i="11" l="1"/>
  <c r="J727" i="11"/>
  <c r="E728" i="11" l="1"/>
  <c r="I727" i="11"/>
  <c r="K727" i="11" l="1"/>
  <c r="F728" i="11"/>
  <c r="G728" i="11"/>
  <c r="P728" i="11" l="1"/>
  <c r="T728" i="11" l="1"/>
  <c r="S728" i="11"/>
  <c r="Q728" i="11"/>
  <c r="R728" i="11"/>
  <c r="O728" i="11"/>
  <c r="H728" i="11" s="1"/>
  <c r="E729" i="11" l="1"/>
  <c r="I728" i="11"/>
  <c r="J728" i="11"/>
  <c r="F729" i="11" l="1"/>
  <c r="K728" i="11"/>
  <c r="G729" i="11"/>
  <c r="P729" i="11" l="1"/>
  <c r="T729" i="11" l="1"/>
  <c r="S729" i="11"/>
  <c r="R729" i="11"/>
  <c r="Q729" i="11"/>
  <c r="O729" i="11"/>
  <c r="H729" i="11" s="1"/>
  <c r="E730" i="11" l="1"/>
  <c r="I729" i="11"/>
  <c r="J729" i="11"/>
  <c r="F730" i="11" l="1"/>
  <c r="K729" i="11"/>
  <c r="G730" i="11"/>
  <c r="P730" i="11" l="1"/>
  <c r="R730" i="11" l="1"/>
  <c r="Q730" i="11"/>
  <c r="O730" i="11"/>
  <c r="H730" i="11" s="1"/>
  <c r="S730" i="11"/>
  <c r="T730" i="11"/>
  <c r="J730" i="11" s="1"/>
  <c r="E731" i="11" l="1"/>
  <c r="I730" i="11"/>
  <c r="K730" i="11" l="1"/>
  <c r="F731" i="11"/>
  <c r="G731" i="11"/>
  <c r="P731" i="11" l="1"/>
  <c r="S731" i="11" l="1"/>
  <c r="R731" i="11"/>
  <c r="Q731" i="11"/>
  <c r="O731" i="11"/>
  <c r="H731" i="11" s="1"/>
  <c r="T731" i="11"/>
  <c r="J731" i="11" s="1"/>
  <c r="E732" i="11" l="1"/>
  <c r="I731" i="11"/>
  <c r="F732" i="11" l="1"/>
  <c r="K731" i="11"/>
  <c r="G732" i="11"/>
  <c r="P732" i="11" l="1"/>
  <c r="T732" i="11" l="1"/>
  <c r="S732" i="11"/>
  <c r="R732" i="11"/>
  <c r="Q732" i="11"/>
  <c r="O732" i="11"/>
  <c r="H732" i="11" s="1"/>
  <c r="E733" i="11" l="1"/>
  <c r="I732" i="11"/>
  <c r="J732" i="11"/>
  <c r="F733" i="11" l="1"/>
  <c r="K732" i="11"/>
  <c r="G733" i="11"/>
  <c r="P733" i="11" l="1"/>
  <c r="T733" i="11" l="1"/>
  <c r="S733" i="11"/>
  <c r="R733" i="11"/>
  <c r="Q733" i="11"/>
  <c r="O733" i="11"/>
  <c r="H733" i="11" s="1"/>
  <c r="E734" i="11" l="1"/>
  <c r="I733" i="11"/>
  <c r="J733" i="11"/>
  <c r="K733" i="11" l="1"/>
  <c r="F734" i="11"/>
  <c r="G734" i="11"/>
  <c r="P734" i="11" l="1"/>
  <c r="T734" i="11" l="1"/>
  <c r="S734" i="11"/>
  <c r="Q734" i="11"/>
  <c r="O734" i="11"/>
  <c r="R734" i="11"/>
  <c r="H734" i="11" l="1"/>
  <c r="J734" i="11"/>
  <c r="E735" i="11" l="1"/>
  <c r="I734" i="11"/>
  <c r="K734" i="11" l="1"/>
  <c r="F735" i="11"/>
  <c r="G735" i="11"/>
  <c r="P735" i="11" l="1"/>
  <c r="T735" i="11" l="1"/>
  <c r="S735" i="11"/>
  <c r="R735" i="11"/>
  <c r="Q735" i="11"/>
  <c r="O735" i="11"/>
  <c r="H735" i="11" s="1"/>
  <c r="E736" i="11" l="1"/>
  <c r="I735" i="11"/>
  <c r="J735" i="11"/>
  <c r="F736" i="11" l="1"/>
  <c r="K735" i="11"/>
  <c r="G736" i="11"/>
  <c r="P736" i="11" l="1"/>
  <c r="S736" i="11" l="1"/>
  <c r="T736" i="11"/>
  <c r="R736" i="11"/>
  <c r="Q736" i="11"/>
  <c r="O736" i="11"/>
  <c r="H736" i="11" s="1"/>
  <c r="E737" i="11" l="1"/>
  <c r="I736" i="11"/>
  <c r="J736" i="11"/>
  <c r="F737" i="11" l="1"/>
  <c r="K736" i="11"/>
  <c r="G737" i="11"/>
  <c r="P737" i="11" l="1"/>
  <c r="O737" i="11" l="1"/>
  <c r="R737" i="11"/>
  <c r="Q737" i="11"/>
  <c r="T737" i="11"/>
  <c r="S737" i="11"/>
  <c r="J737" i="11" l="1"/>
  <c r="H737" i="11"/>
  <c r="E738" i="11" l="1"/>
  <c r="I737" i="11"/>
  <c r="K737" i="11" l="1"/>
  <c r="F738" i="11"/>
  <c r="G738" i="11"/>
  <c r="P738" i="11" l="1"/>
  <c r="S738" i="11" l="1"/>
  <c r="Q738" i="11"/>
  <c r="R738" i="11"/>
  <c r="T738" i="11"/>
  <c r="O738" i="11"/>
  <c r="H738" i="11" l="1"/>
  <c r="J738" i="11"/>
  <c r="E739" i="11" l="1"/>
  <c r="I738" i="11"/>
  <c r="F739" i="11" l="1"/>
  <c r="K738" i="11"/>
  <c r="G739" i="11"/>
  <c r="P739" i="11" l="1"/>
  <c r="T739" i="11" l="1"/>
  <c r="S739" i="11"/>
  <c r="R739" i="11"/>
  <c r="Q739" i="11"/>
  <c r="O739" i="11"/>
  <c r="H739" i="11" s="1"/>
  <c r="E740" i="11" l="1"/>
  <c r="I739" i="11"/>
  <c r="J739" i="11"/>
  <c r="F740" i="11" l="1"/>
  <c r="K739" i="11"/>
  <c r="G740" i="11"/>
  <c r="P740" i="11" l="1"/>
  <c r="T740" i="11" l="1"/>
  <c r="S740" i="11"/>
  <c r="O740" i="11"/>
  <c r="R740" i="11"/>
  <c r="Q740" i="11"/>
  <c r="H740" i="11" l="1"/>
  <c r="J740" i="11"/>
  <c r="E741" i="11" l="1"/>
  <c r="I740" i="11"/>
  <c r="F741" i="11" l="1"/>
  <c r="K740" i="11"/>
  <c r="G741" i="11"/>
  <c r="P741" i="11" l="1"/>
  <c r="R741" i="11" l="1"/>
  <c r="Q741" i="11"/>
  <c r="O741" i="11"/>
  <c r="T741" i="11"/>
  <c r="S741" i="11"/>
  <c r="J741" i="11" l="1"/>
  <c r="H741" i="11"/>
  <c r="E742" i="11" l="1"/>
  <c r="I741" i="11"/>
  <c r="F742" i="11" l="1"/>
  <c r="K741" i="11"/>
  <c r="G742" i="11"/>
  <c r="P742" i="11" l="1"/>
  <c r="S742" i="11" l="1"/>
  <c r="R742" i="11"/>
  <c r="T742" i="11"/>
  <c r="J742" i="11" s="1"/>
  <c r="Q742" i="11"/>
  <c r="O742" i="11"/>
  <c r="H742" i="11" s="1"/>
  <c r="E743" i="11" l="1"/>
  <c r="I742" i="11"/>
  <c r="K742" i="11" l="1"/>
  <c r="F743" i="11"/>
  <c r="G743" i="11"/>
  <c r="P743" i="11" l="1"/>
  <c r="T743" i="11" l="1"/>
  <c r="R743" i="11"/>
  <c r="S743" i="11"/>
  <c r="Q743" i="11"/>
  <c r="O743" i="11"/>
  <c r="H743" i="11" s="1"/>
  <c r="E744" i="11" l="1"/>
  <c r="I743" i="11"/>
  <c r="J743" i="11"/>
  <c r="F744" i="11" l="1"/>
  <c r="K743" i="11"/>
  <c r="G744" i="11"/>
  <c r="P744" i="11" l="1"/>
  <c r="Q744" i="11" l="1"/>
  <c r="T744" i="11"/>
  <c r="J744" i="11" s="1"/>
  <c r="S744" i="11"/>
  <c r="R744" i="11"/>
  <c r="O744" i="11"/>
  <c r="H744" i="11" s="1"/>
  <c r="E745" i="11" l="1"/>
  <c r="I744" i="11"/>
  <c r="K744" i="11" l="1"/>
  <c r="F745" i="11"/>
  <c r="G745" i="11"/>
  <c r="P745" i="11" l="1"/>
  <c r="T745" i="11" l="1"/>
  <c r="S745" i="11"/>
  <c r="Q745" i="11"/>
  <c r="O745" i="11"/>
  <c r="R745" i="11"/>
  <c r="H745" i="11" l="1"/>
  <c r="J745" i="11"/>
  <c r="E746" i="11" l="1"/>
  <c r="I745" i="11"/>
  <c r="K745" i="11" l="1"/>
  <c r="F746" i="11"/>
  <c r="G746" i="11"/>
  <c r="P746" i="11" l="1"/>
  <c r="T746" i="11" l="1"/>
  <c r="S746" i="11"/>
  <c r="R746" i="11"/>
  <c r="Q746" i="11"/>
  <c r="O746" i="11"/>
  <c r="H746" i="11" s="1"/>
  <c r="E747" i="11" l="1"/>
  <c r="I746" i="11"/>
  <c r="J746" i="11"/>
  <c r="F747" i="11" l="1"/>
  <c r="K746" i="11"/>
  <c r="G747" i="11"/>
  <c r="P747" i="11" l="1"/>
  <c r="S747" i="11" l="1"/>
  <c r="R747" i="11"/>
  <c r="Q747" i="11"/>
  <c r="T747" i="11"/>
  <c r="J747" i="11" s="1"/>
  <c r="O747" i="11"/>
  <c r="H747" i="11" s="1"/>
  <c r="E748" i="11" l="1"/>
  <c r="I747" i="11"/>
  <c r="K747" i="11" l="1"/>
  <c r="F748" i="11"/>
  <c r="G748" i="11"/>
  <c r="P748" i="11" l="1"/>
  <c r="O748" i="11" l="1"/>
  <c r="T748" i="11"/>
  <c r="J748" i="11" s="1"/>
  <c r="S748" i="11"/>
  <c r="R748" i="11"/>
  <c r="Q748" i="11"/>
  <c r="H748" i="11" l="1"/>
  <c r="E749" i="11" l="1"/>
  <c r="I748" i="11"/>
  <c r="F749" i="11" l="1"/>
  <c r="K748" i="11"/>
  <c r="G749" i="11"/>
  <c r="P749" i="11" l="1"/>
  <c r="S749" i="11" l="1"/>
  <c r="Q749" i="11"/>
  <c r="O749" i="11"/>
  <c r="T749" i="11"/>
  <c r="J749" i="11" s="1"/>
  <c r="R749" i="11"/>
  <c r="H749" i="11" l="1"/>
  <c r="E750" i="11" l="1"/>
  <c r="I749" i="11"/>
  <c r="K749" i="11" l="1"/>
  <c r="F750" i="11"/>
  <c r="G750" i="11"/>
  <c r="P750" i="11" l="1"/>
  <c r="T750" i="11" l="1"/>
  <c r="S750" i="11"/>
  <c r="R750" i="11"/>
  <c r="Q750" i="11"/>
  <c r="O750" i="11"/>
  <c r="H750" i="11" s="1"/>
  <c r="E751" i="11" l="1"/>
  <c r="I750" i="11"/>
  <c r="J750" i="11"/>
  <c r="F751" i="11" l="1"/>
  <c r="K750" i="11"/>
  <c r="G751" i="11"/>
  <c r="P751" i="11" l="1"/>
  <c r="S751" i="11" l="1"/>
  <c r="T751" i="11"/>
  <c r="R751" i="11"/>
  <c r="O751" i="11"/>
  <c r="Q751" i="11"/>
  <c r="H751" i="11" l="1"/>
  <c r="J751" i="11"/>
  <c r="E752" i="11" l="1"/>
  <c r="I751" i="11"/>
  <c r="K751" i="11" l="1"/>
  <c r="F752" i="11"/>
  <c r="G752" i="11"/>
  <c r="P752" i="11" l="1"/>
  <c r="T752" i="11" l="1"/>
  <c r="S752" i="11"/>
  <c r="Q752" i="11"/>
  <c r="O752" i="11"/>
  <c r="R752" i="11"/>
  <c r="H752" i="11" l="1"/>
  <c r="J752" i="11"/>
  <c r="E753" i="11" l="1"/>
  <c r="I752" i="11"/>
  <c r="F753" i="11" l="1"/>
  <c r="K752" i="11"/>
  <c r="G753" i="11"/>
  <c r="P753" i="11" l="1"/>
  <c r="T753" i="11" l="1"/>
  <c r="Q753" i="11"/>
  <c r="S753" i="11"/>
  <c r="R753" i="11"/>
  <c r="O753" i="11"/>
  <c r="H753" i="11" l="1"/>
  <c r="J753" i="11"/>
  <c r="E754" i="11" l="1"/>
  <c r="I753" i="11"/>
  <c r="K753" i="11" l="1"/>
  <c r="F754" i="11"/>
  <c r="G754" i="11"/>
  <c r="P754" i="11" l="1"/>
  <c r="O754" i="11" l="1"/>
  <c r="T754" i="11"/>
  <c r="J754" i="11" s="1"/>
  <c r="S754" i="11"/>
  <c r="R754" i="11"/>
  <c r="Q754" i="11"/>
  <c r="H754" i="11" l="1"/>
  <c r="E755" i="11" l="1"/>
  <c r="I754" i="11"/>
  <c r="F755" i="11" l="1"/>
  <c r="K754" i="11"/>
  <c r="G755" i="11"/>
  <c r="P755" i="11" l="1"/>
  <c r="R755" i="11" l="1"/>
  <c r="Q755" i="11"/>
  <c r="O755" i="11"/>
  <c r="H755" i="11" s="1"/>
  <c r="T755" i="11"/>
  <c r="S755" i="11"/>
  <c r="E756" i="11" l="1"/>
  <c r="I755" i="11"/>
  <c r="J755" i="11"/>
  <c r="K755" i="11" l="1"/>
  <c r="F756" i="11"/>
  <c r="G756" i="11"/>
  <c r="P756" i="11" l="1"/>
  <c r="T756" i="11" l="1"/>
  <c r="S756" i="11"/>
  <c r="R756" i="11"/>
  <c r="Q756" i="11"/>
  <c r="O756" i="11"/>
  <c r="H756" i="11" s="1"/>
  <c r="E757" i="11" l="1"/>
  <c r="I756" i="11"/>
  <c r="J756" i="11"/>
  <c r="F757" i="11" l="1"/>
  <c r="K756" i="11"/>
  <c r="G757" i="11"/>
  <c r="P757" i="11" l="1"/>
  <c r="R757" i="11" l="1"/>
  <c r="Q757" i="11"/>
  <c r="O757" i="11"/>
  <c r="H757" i="11" s="1"/>
  <c r="T757" i="11"/>
  <c r="J757" i="11" s="1"/>
  <c r="S757" i="11"/>
  <c r="E758" i="11" l="1"/>
  <c r="I757" i="11"/>
  <c r="F758" i="11" l="1"/>
  <c r="K757" i="11"/>
  <c r="G758" i="11"/>
  <c r="P758" i="11" l="1"/>
  <c r="Q758" i="11" l="1"/>
  <c r="O758" i="11"/>
  <c r="T758" i="11"/>
  <c r="J758" i="11" s="1"/>
  <c r="R758" i="11"/>
  <c r="S758" i="11"/>
  <c r="H758" i="11" l="1"/>
  <c r="E759" i="11" l="1"/>
  <c r="I758" i="11"/>
  <c r="F759" i="11" l="1"/>
  <c r="K758" i="11"/>
  <c r="G759" i="11"/>
  <c r="P759" i="11" l="1"/>
  <c r="T759" i="11" l="1"/>
  <c r="R759" i="11"/>
  <c r="Q759" i="11"/>
  <c r="O759" i="11"/>
  <c r="S759" i="11"/>
  <c r="H759" i="11" l="1"/>
  <c r="J759" i="11"/>
  <c r="E760" i="11" l="1"/>
  <c r="I759" i="11"/>
  <c r="K759" i="11" l="1"/>
  <c r="F760" i="11"/>
  <c r="G760" i="11"/>
  <c r="P760" i="11" l="1"/>
  <c r="S760" i="11" l="1"/>
  <c r="R760" i="11"/>
  <c r="O760" i="11"/>
  <c r="T760" i="11"/>
  <c r="J760" i="11" s="1"/>
  <c r="Q760" i="11"/>
  <c r="H760" i="11" l="1"/>
  <c r="E761" i="11" l="1"/>
  <c r="I760" i="11"/>
  <c r="F761" i="11" l="1"/>
  <c r="K760" i="11"/>
  <c r="G761" i="11"/>
  <c r="P761" i="11" l="1"/>
  <c r="O761" i="11" l="1"/>
  <c r="T761" i="11"/>
  <c r="J761" i="11" s="1"/>
  <c r="S761" i="11"/>
  <c r="R761" i="11"/>
  <c r="Q761" i="11"/>
  <c r="H761" i="11" l="1"/>
  <c r="E762" i="11" l="1"/>
  <c r="I761" i="11"/>
  <c r="K761" i="11" l="1"/>
  <c r="F762" i="11"/>
  <c r="G762" i="11"/>
  <c r="P762" i="11" l="1"/>
  <c r="S762" i="11" l="1"/>
  <c r="T762" i="11"/>
  <c r="Q762" i="11"/>
  <c r="O762" i="11"/>
  <c r="R762" i="11"/>
  <c r="H762" i="11" l="1"/>
  <c r="J762" i="11"/>
  <c r="E763" i="11" l="1"/>
  <c r="I762" i="11"/>
  <c r="K762" i="11" l="1"/>
  <c r="F763" i="11"/>
  <c r="G763" i="11"/>
  <c r="P763" i="11" l="1"/>
  <c r="T763" i="11" l="1"/>
  <c r="S763" i="11"/>
  <c r="R763" i="11"/>
  <c r="Q763" i="11"/>
  <c r="O763" i="11"/>
  <c r="H763" i="11" s="1"/>
  <c r="E764" i="11" l="1"/>
  <c r="I763" i="11"/>
  <c r="J763" i="11"/>
  <c r="F764" i="11" l="1"/>
  <c r="K763" i="11"/>
  <c r="G764" i="11"/>
  <c r="P764" i="11" l="1"/>
  <c r="T764" i="11" l="1"/>
  <c r="S764" i="11"/>
  <c r="R764" i="11"/>
  <c r="O764" i="11"/>
  <c r="Q764" i="11"/>
  <c r="H764" i="11" l="1"/>
  <c r="J764" i="11"/>
  <c r="E765" i="11" l="1"/>
  <c r="I764" i="11"/>
  <c r="F765" i="11" l="1"/>
  <c r="K764" i="11"/>
  <c r="G765" i="11"/>
  <c r="P765" i="11" l="1"/>
  <c r="O765" i="11" l="1"/>
  <c r="S765" i="11"/>
  <c r="R765" i="11"/>
  <c r="T765" i="11"/>
  <c r="J765" i="11" s="1"/>
  <c r="Q765" i="11"/>
  <c r="H765" i="11" l="1"/>
  <c r="E766" i="11" l="1"/>
  <c r="I765" i="11"/>
  <c r="K765" i="11" l="1"/>
  <c r="F766" i="11"/>
  <c r="G766" i="11"/>
  <c r="P766" i="11" l="1"/>
  <c r="T766" i="11" l="1"/>
  <c r="S766" i="11"/>
  <c r="R766" i="11"/>
  <c r="Q766" i="11"/>
  <c r="O766" i="11"/>
  <c r="H766" i="11" s="1"/>
  <c r="E767" i="11" l="1"/>
  <c r="I766" i="11"/>
  <c r="J766" i="11"/>
  <c r="F767" i="11" l="1"/>
  <c r="K766" i="11"/>
  <c r="G767" i="11"/>
  <c r="P767" i="11" l="1"/>
  <c r="O767" i="11" l="1"/>
  <c r="T767" i="11"/>
  <c r="J767" i="11" s="1"/>
  <c r="S767" i="11"/>
  <c r="R767" i="11"/>
  <c r="Q767" i="11"/>
  <c r="H767" i="11" l="1"/>
  <c r="E768" i="11" l="1"/>
  <c r="I767" i="11"/>
  <c r="F768" i="11" l="1"/>
  <c r="K767" i="11"/>
  <c r="G768" i="11"/>
  <c r="P768" i="11" l="1"/>
  <c r="Q768" i="11" l="1"/>
  <c r="T768" i="11"/>
  <c r="R768" i="11"/>
  <c r="O768" i="11"/>
  <c r="H768" i="11" s="1"/>
  <c r="S768" i="11"/>
  <c r="E769" i="11" l="1"/>
  <c r="I768" i="11"/>
  <c r="J768" i="11"/>
  <c r="K768" i="11" l="1"/>
  <c r="F769" i="11"/>
  <c r="G769" i="11"/>
  <c r="P769" i="11" l="1"/>
  <c r="Q769" i="11" l="1"/>
  <c r="S769" i="11"/>
  <c r="R769" i="11"/>
  <c r="T769" i="11"/>
  <c r="J769" i="11" s="1"/>
  <c r="O769" i="11"/>
  <c r="H769" i="11" s="1"/>
  <c r="E770" i="11" l="1"/>
  <c r="I769" i="11"/>
  <c r="K769" i="11" l="1"/>
  <c r="F770" i="11"/>
  <c r="G770" i="11"/>
  <c r="P770" i="11" l="1"/>
  <c r="T770" i="11" l="1"/>
  <c r="S770" i="11"/>
  <c r="R770" i="11"/>
  <c r="Q770" i="11"/>
  <c r="O770" i="11"/>
  <c r="H770" i="11" s="1"/>
  <c r="E771" i="11" l="1"/>
  <c r="I770" i="11"/>
  <c r="J770" i="11"/>
  <c r="F771" i="11" l="1"/>
  <c r="K770" i="11"/>
  <c r="G771" i="11"/>
  <c r="P771" i="11" l="1"/>
  <c r="O771" i="11" l="1"/>
  <c r="T771" i="11"/>
  <c r="S771" i="11"/>
  <c r="R771" i="11"/>
  <c r="Q771" i="11"/>
  <c r="J771" i="11" l="1"/>
  <c r="H771" i="11"/>
  <c r="E772" i="11" l="1"/>
  <c r="I771" i="11"/>
  <c r="K771" i="11" l="1"/>
  <c r="F772" i="11"/>
  <c r="G772" i="11"/>
  <c r="P772" i="11" l="1"/>
  <c r="T772" i="11" l="1"/>
  <c r="R772" i="11"/>
  <c r="O772" i="11"/>
  <c r="S772" i="11"/>
  <c r="Q772" i="11"/>
  <c r="H772" i="11" l="1"/>
  <c r="J772" i="11"/>
  <c r="E773" i="11" l="1"/>
  <c r="I772" i="11"/>
  <c r="K772" i="11" l="1"/>
  <c r="F773" i="11"/>
  <c r="G773" i="11"/>
  <c r="P773" i="11" l="1"/>
  <c r="S773" i="11" l="1"/>
  <c r="R773" i="11"/>
  <c r="O773" i="11"/>
  <c r="T773" i="11"/>
  <c r="J773" i="11" s="1"/>
  <c r="Q773" i="11"/>
  <c r="H773" i="11" l="1"/>
  <c r="E774" i="11" l="1"/>
  <c r="I773" i="11"/>
  <c r="F774" i="11" l="1"/>
  <c r="K773" i="11"/>
  <c r="G774" i="11"/>
  <c r="P774" i="11" l="1"/>
  <c r="T774" i="11" l="1"/>
  <c r="S774" i="11"/>
  <c r="R774" i="11"/>
  <c r="O774" i="11"/>
  <c r="Q774" i="11"/>
  <c r="H774" i="11" l="1"/>
  <c r="J774" i="11"/>
  <c r="E775" i="11" l="1"/>
  <c r="I774" i="11"/>
  <c r="F775" i="11" l="1"/>
  <c r="K774" i="11"/>
  <c r="G775" i="11"/>
  <c r="P775" i="11" l="1"/>
  <c r="S775" i="11" l="1"/>
  <c r="R775" i="11"/>
  <c r="O775" i="11"/>
  <c r="T775" i="11"/>
  <c r="J775" i="11" s="1"/>
  <c r="Q775" i="11"/>
  <c r="H775" i="11" l="1"/>
  <c r="E776" i="11" l="1"/>
  <c r="I775" i="11"/>
  <c r="K775" i="11" l="1"/>
  <c r="F776" i="11"/>
  <c r="G776" i="11"/>
  <c r="P776" i="11" l="1"/>
  <c r="O776" i="11" l="1"/>
  <c r="H776" i="11" s="1"/>
  <c r="T776" i="11"/>
  <c r="S776" i="11"/>
  <c r="Q776" i="11"/>
  <c r="R776" i="11"/>
  <c r="E777" i="11" l="1"/>
  <c r="I776" i="11"/>
  <c r="J776" i="11"/>
  <c r="F777" i="11" l="1"/>
  <c r="K776" i="11"/>
  <c r="G777" i="11"/>
  <c r="P777" i="11" l="1"/>
  <c r="O777" i="11" l="1"/>
  <c r="H777" i="11" s="1"/>
  <c r="S777" i="11"/>
  <c r="R777" i="11"/>
  <c r="Q777" i="11"/>
  <c r="T777" i="11"/>
  <c r="J777" i="11" s="1"/>
  <c r="E778" i="11" l="1"/>
  <c r="I777" i="11"/>
  <c r="K777" i="11" l="1"/>
  <c r="F778" i="11"/>
  <c r="G778" i="11"/>
  <c r="P778" i="11" l="1"/>
  <c r="Q778" i="11" l="1"/>
  <c r="S778" i="11"/>
  <c r="R778" i="11"/>
  <c r="T778" i="11"/>
  <c r="O778" i="11"/>
  <c r="H778" i="11" s="1"/>
  <c r="E779" i="11" l="1"/>
  <c r="I778" i="11"/>
  <c r="J778" i="11"/>
  <c r="K778" i="11" l="1"/>
  <c r="F779" i="11"/>
  <c r="G779" i="11"/>
  <c r="P779" i="11" l="1"/>
  <c r="S779" i="11" l="1"/>
  <c r="R779" i="11"/>
  <c r="Q779" i="11"/>
  <c r="O779" i="11"/>
  <c r="H779" i="11" s="1"/>
  <c r="T779" i="11"/>
  <c r="J779" i="11" s="1"/>
  <c r="E780" i="11" l="1"/>
  <c r="I779" i="11"/>
  <c r="K779" i="11" l="1"/>
  <c r="F780" i="11"/>
  <c r="G780" i="11"/>
  <c r="P780" i="11" l="1"/>
  <c r="Q780" i="11" l="1"/>
  <c r="T780" i="11"/>
  <c r="S780" i="11"/>
  <c r="O780" i="11"/>
  <c r="R780" i="11"/>
  <c r="H780" i="11" l="1"/>
  <c r="J780" i="11"/>
  <c r="E781" i="11" l="1"/>
  <c r="I780" i="11"/>
  <c r="F781" i="11" l="1"/>
  <c r="K780" i="11"/>
  <c r="G781" i="11"/>
  <c r="P781" i="11" l="1"/>
  <c r="O781" i="11" l="1"/>
  <c r="H781" i="11" s="1"/>
  <c r="R781" i="11"/>
  <c r="Q781" i="11"/>
  <c r="T781" i="11"/>
  <c r="S781" i="11"/>
  <c r="J781" i="11" l="1"/>
  <c r="E782" i="11"/>
  <c r="I781" i="11"/>
  <c r="K781" i="11" l="1"/>
  <c r="F782" i="11"/>
  <c r="G782" i="11"/>
  <c r="P782" i="11" l="1"/>
  <c r="T782" i="11" l="1"/>
  <c r="R782" i="11"/>
  <c r="O782" i="11"/>
  <c r="S782" i="11"/>
  <c r="Q782" i="11"/>
  <c r="H782" i="11" l="1"/>
  <c r="J782" i="11"/>
  <c r="E783" i="11" l="1"/>
  <c r="I782" i="11"/>
  <c r="K782" i="11" l="1"/>
  <c r="F783" i="11"/>
  <c r="G783" i="11"/>
  <c r="P783" i="11" l="1"/>
  <c r="S783" i="11" l="1"/>
  <c r="O783" i="11"/>
  <c r="T783" i="11"/>
  <c r="R783" i="11"/>
  <c r="Q783" i="11"/>
  <c r="J783" i="11" l="1"/>
  <c r="H783" i="11"/>
  <c r="E784" i="11" l="1"/>
  <c r="I783" i="11"/>
  <c r="F784" i="11" l="1"/>
  <c r="K783" i="11"/>
  <c r="G784" i="11"/>
  <c r="P784" i="11" l="1"/>
  <c r="S784" i="11" l="1"/>
  <c r="R784" i="11"/>
  <c r="Q784" i="11"/>
  <c r="O784" i="11"/>
  <c r="H784" i="11" s="1"/>
  <c r="T784" i="11"/>
  <c r="J784" i="11" s="1"/>
  <c r="E785" i="11" l="1"/>
  <c r="I784" i="11"/>
  <c r="F785" i="11" l="1"/>
  <c r="K784" i="11"/>
  <c r="G785" i="11"/>
  <c r="P785" i="11" l="1"/>
  <c r="S785" i="11" l="1"/>
  <c r="R785" i="11"/>
  <c r="T785" i="11"/>
  <c r="Q785" i="11"/>
  <c r="O785" i="11"/>
  <c r="H785" i="11" s="1"/>
  <c r="J785" i="11" l="1"/>
  <c r="E786" i="11"/>
  <c r="I785" i="11"/>
  <c r="F786" i="11" l="1"/>
  <c r="K785" i="11"/>
  <c r="G786" i="11"/>
  <c r="P786" i="11" l="1"/>
  <c r="S786" i="11" l="1"/>
  <c r="T786" i="11"/>
  <c r="J786" i="11" s="1"/>
  <c r="R786" i="11"/>
  <c r="Q786" i="11"/>
  <c r="O786" i="11"/>
  <c r="H786" i="11" s="1"/>
  <c r="E787" i="11" l="1"/>
  <c r="I786" i="11"/>
  <c r="K786" i="11" l="1"/>
  <c r="F787" i="11"/>
  <c r="G787" i="11"/>
  <c r="P787" i="11" l="1"/>
  <c r="T787" i="11" l="1"/>
  <c r="J787" i="11" s="1"/>
  <c r="R787" i="11"/>
  <c r="Q787" i="11"/>
  <c r="O787" i="11"/>
  <c r="S787" i="11"/>
  <c r="H787" i="11" l="1"/>
  <c r="E788" i="11" l="1"/>
  <c r="I787" i="11"/>
  <c r="F788" i="11" l="1"/>
  <c r="K787" i="11"/>
  <c r="G788" i="11"/>
  <c r="P788" i="11" l="1"/>
  <c r="T788" i="11" l="1"/>
  <c r="S788" i="11"/>
  <c r="Q788" i="11"/>
  <c r="R788" i="11"/>
  <c r="O788" i="11"/>
  <c r="H788" i="11" s="1"/>
  <c r="E789" i="11" l="1"/>
  <c r="I788" i="11"/>
  <c r="J788" i="11"/>
  <c r="K788" i="11" l="1"/>
  <c r="F789" i="11"/>
  <c r="G789" i="11"/>
  <c r="P789" i="11" l="1"/>
  <c r="O789" i="11" l="1"/>
  <c r="T789" i="11"/>
  <c r="J789" i="11" s="1"/>
  <c r="S789" i="11"/>
  <c r="R789" i="11"/>
  <c r="Q789" i="11"/>
  <c r="H789" i="11" l="1"/>
  <c r="E790" i="11" l="1"/>
  <c r="I789" i="11"/>
  <c r="F790" i="11" l="1"/>
  <c r="K789" i="11"/>
  <c r="G790" i="11"/>
  <c r="P790" i="11" l="1"/>
  <c r="O790" i="11" l="1"/>
  <c r="T790" i="11"/>
  <c r="S790" i="11"/>
  <c r="R790" i="11"/>
  <c r="Q790" i="11"/>
  <c r="J790" i="11" l="1"/>
  <c r="H790" i="11"/>
  <c r="E791" i="11" l="1"/>
  <c r="I790" i="11"/>
  <c r="K790" i="11" l="1"/>
  <c r="F791" i="11"/>
  <c r="G791" i="11"/>
  <c r="P791" i="11" l="1"/>
  <c r="T791" i="11" l="1"/>
  <c r="S791" i="11"/>
  <c r="Q791" i="11"/>
  <c r="O791" i="11"/>
  <c r="R791" i="11"/>
  <c r="H791" i="11" l="1"/>
  <c r="J791" i="11"/>
  <c r="E792" i="11" l="1"/>
  <c r="I791" i="11"/>
  <c r="K791" i="11" l="1"/>
  <c r="F792" i="11"/>
  <c r="G792" i="11"/>
  <c r="P792" i="11" l="1"/>
  <c r="T792" i="11" l="1"/>
  <c r="S792" i="11"/>
  <c r="Q792" i="11"/>
  <c r="R792" i="11"/>
  <c r="O792" i="11"/>
  <c r="H792" i="11" s="1"/>
  <c r="E793" i="11" l="1"/>
  <c r="I792" i="11"/>
  <c r="J792" i="11"/>
  <c r="K792" i="11" l="1"/>
  <c r="F793" i="11"/>
  <c r="G793" i="11"/>
  <c r="P793" i="11" l="1"/>
  <c r="Q793" i="11" l="1"/>
  <c r="T793" i="11"/>
  <c r="O793" i="11"/>
  <c r="S793" i="11"/>
  <c r="R793" i="11"/>
  <c r="H793" i="11" l="1"/>
  <c r="J793" i="11"/>
  <c r="E794" i="11" l="1"/>
  <c r="I793" i="11"/>
  <c r="K793" i="11" l="1"/>
  <c r="F794" i="11"/>
  <c r="G794" i="11"/>
  <c r="P794" i="11" l="1"/>
  <c r="S794" i="11" l="1"/>
  <c r="T794" i="11"/>
  <c r="J794" i="11" s="1"/>
  <c r="R794" i="11"/>
  <c r="Q794" i="11"/>
  <c r="O794" i="11"/>
  <c r="H794" i="11" l="1"/>
  <c r="E795" i="11" l="1"/>
  <c r="I794" i="11"/>
  <c r="K794" i="11" l="1"/>
  <c r="F795" i="11"/>
  <c r="G795" i="11"/>
  <c r="P795" i="11" l="1"/>
  <c r="R795" i="11" l="1"/>
  <c r="T795" i="11"/>
  <c r="S795" i="11"/>
  <c r="Q795" i="11"/>
  <c r="O795" i="11"/>
  <c r="H795" i="11" s="1"/>
  <c r="E796" i="11" l="1"/>
  <c r="I795" i="11"/>
  <c r="J795" i="11"/>
  <c r="F796" i="11" l="1"/>
  <c r="K795" i="11"/>
  <c r="G796" i="11"/>
  <c r="P796" i="11" l="1"/>
  <c r="O796" i="11" l="1"/>
  <c r="T796" i="11"/>
  <c r="J796" i="11" s="1"/>
  <c r="R796" i="11"/>
  <c r="Q796" i="11"/>
  <c r="S796" i="11"/>
  <c r="H796" i="11" l="1"/>
  <c r="E797" i="11" l="1"/>
  <c r="I796" i="11"/>
  <c r="F797" i="11" l="1"/>
  <c r="K796" i="11"/>
  <c r="G797" i="11"/>
  <c r="P797" i="11" l="1"/>
  <c r="S797" i="11" l="1"/>
  <c r="T797" i="11"/>
  <c r="J797" i="11" s="1"/>
  <c r="R797" i="11"/>
  <c r="Q797" i="11"/>
  <c r="O797" i="11"/>
  <c r="H797" i="11" s="1"/>
  <c r="E798" i="11" l="1"/>
  <c r="I797" i="11"/>
  <c r="F798" i="11" l="1"/>
  <c r="K797" i="11"/>
  <c r="G798" i="11"/>
  <c r="P798" i="11" l="1"/>
  <c r="T798" i="11" l="1"/>
  <c r="R798" i="11"/>
  <c r="S798" i="11"/>
  <c r="Q798" i="11"/>
  <c r="O798" i="11"/>
  <c r="H798" i="11" s="1"/>
  <c r="E799" i="11" l="1"/>
  <c r="I798" i="11"/>
  <c r="J798" i="11"/>
  <c r="F799" i="11" l="1"/>
  <c r="K798" i="11"/>
  <c r="G799" i="11"/>
  <c r="P799" i="11" l="1"/>
  <c r="R799" i="11" l="1"/>
  <c r="Q799" i="11"/>
  <c r="O799" i="11"/>
  <c r="H799" i="11" s="1"/>
  <c r="T799" i="11"/>
  <c r="S799" i="11"/>
  <c r="E800" i="11" l="1"/>
  <c r="I799" i="11"/>
  <c r="J799" i="11"/>
  <c r="K799" i="11" l="1"/>
  <c r="F800" i="11"/>
  <c r="G800" i="11" s="1"/>
  <c r="P800" i="11" l="1"/>
  <c r="O800" i="11" l="1"/>
  <c r="T800" i="11"/>
  <c r="J800" i="11" s="1"/>
  <c r="R800" i="11"/>
  <c r="S800" i="11"/>
  <c r="Q800" i="11"/>
  <c r="H800" i="11" l="1"/>
  <c r="E801" i="11" l="1"/>
  <c r="I800" i="11"/>
  <c r="K800" i="11" l="1"/>
  <c r="F801" i="11"/>
  <c r="G801" i="11"/>
  <c r="P801" i="11" l="1"/>
  <c r="T801" i="11" l="1"/>
  <c r="R801" i="11"/>
  <c r="Q801" i="11"/>
  <c r="S801" i="11"/>
  <c r="O801" i="11"/>
  <c r="H801" i="11" s="1"/>
  <c r="E802" i="11" l="1"/>
  <c r="I801" i="11"/>
  <c r="J801" i="11"/>
  <c r="K801" i="11" l="1"/>
  <c r="F802" i="11"/>
  <c r="G802" i="11"/>
  <c r="P802" i="11" l="1"/>
  <c r="T802" i="11" l="1"/>
  <c r="S802" i="11"/>
  <c r="R802" i="11"/>
  <c r="Q802" i="11"/>
  <c r="O802" i="11"/>
  <c r="H802" i="11" s="1"/>
  <c r="E803" i="11" l="1"/>
  <c r="I802" i="11"/>
  <c r="J802" i="11"/>
  <c r="F803" i="11" l="1"/>
  <c r="K802" i="11"/>
  <c r="G803" i="11"/>
  <c r="P803" i="11" l="1"/>
  <c r="O803" i="11" l="1"/>
  <c r="T803" i="11"/>
  <c r="J803" i="11" s="1"/>
  <c r="S803" i="11"/>
  <c r="Q803" i="11"/>
  <c r="R803" i="11"/>
  <c r="H803" i="11" l="1"/>
  <c r="E804" i="11" l="1"/>
  <c r="I803" i="11"/>
  <c r="K803" i="11" l="1"/>
  <c r="F804" i="11"/>
  <c r="G804" i="11"/>
  <c r="P804" i="11" l="1"/>
  <c r="Q804" i="11" l="1"/>
  <c r="T804" i="11"/>
  <c r="S804" i="11"/>
  <c r="O804" i="11"/>
  <c r="R804" i="11"/>
  <c r="H804" i="11" l="1"/>
  <c r="J804" i="11"/>
  <c r="E805" i="11" l="1"/>
  <c r="I804" i="11"/>
  <c r="K804" i="11" l="1"/>
  <c r="F805" i="11"/>
  <c r="G805" i="11"/>
  <c r="P805" i="11" l="1"/>
  <c r="S805" i="11" l="1"/>
  <c r="T805" i="11"/>
  <c r="R805" i="11"/>
  <c r="O805" i="11"/>
  <c r="Q805" i="11"/>
  <c r="H805" i="11" l="1"/>
  <c r="J805" i="11"/>
  <c r="E806" i="11" l="1"/>
  <c r="I805" i="11"/>
  <c r="F806" i="11" l="1"/>
  <c r="K805" i="11"/>
  <c r="G806" i="11"/>
  <c r="P806" i="11" l="1"/>
  <c r="T806" i="11" l="1"/>
  <c r="S806" i="11"/>
  <c r="R806" i="11"/>
  <c r="Q806" i="11"/>
  <c r="O806" i="11"/>
  <c r="H806" i="11" l="1"/>
  <c r="J806" i="11"/>
  <c r="E807" i="11" l="1"/>
  <c r="I806" i="11"/>
  <c r="F807" i="11" l="1"/>
  <c r="K806" i="11"/>
  <c r="G807" i="11"/>
  <c r="P807" i="11" l="1"/>
  <c r="R807" i="11" l="1"/>
  <c r="Q807" i="11"/>
  <c r="O807" i="11"/>
  <c r="H807" i="11" s="1"/>
  <c r="T807" i="11"/>
  <c r="S807" i="11"/>
  <c r="E808" i="11" l="1"/>
  <c r="I807" i="11"/>
  <c r="J807" i="11"/>
  <c r="K807" i="11" l="1"/>
  <c r="F808" i="11"/>
  <c r="G808" i="11"/>
  <c r="P808" i="11" l="1"/>
  <c r="S808" i="11" l="1"/>
  <c r="R808" i="11"/>
  <c r="T808" i="11"/>
  <c r="J808" i="11" s="1"/>
  <c r="Q808" i="11"/>
  <c r="O808" i="11"/>
  <c r="H808" i="11" s="1"/>
  <c r="E809" i="11" l="1"/>
  <c r="I808" i="11"/>
  <c r="K808" i="11" l="1"/>
  <c r="F809" i="11"/>
  <c r="G809" i="11"/>
  <c r="P809" i="11" l="1"/>
  <c r="T809" i="11" l="1"/>
  <c r="S809" i="11"/>
  <c r="R809" i="11"/>
  <c r="Q809" i="11"/>
  <c r="O809" i="11"/>
  <c r="H809" i="11" s="1"/>
  <c r="E810" i="11" l="1"/>
  <c r="I809" i="11"/>
  <c r="J809" i="11"/>
  <c r="F810" i="11" l="1"/>
  <c r="K809" i="11"/>
  <c r="G810" i="11"/>
  <c r="P810" i="11" l="1"/>
  <c r="R810" i="11" l="1"/>
  <c r="Q810" i="11"/>
  <c r="O810" i="11"/>
  <c r="T810" i="11"/>
  <c r="S810" i="11"/>
  <c r="J810" i="11" l="1"/>
  <c r="H810" i="11"/>
  <c r="E811" i="11" l="1"/>
  <c r="I810" i="11"/>
  <c r="F811" i="11" l="1"/>
  <c r="K810" i="11"/>
  <c r="G811" i="11"/>
  <c r="P811" i="11" l="1"/>
  <c r="O811" i="11" l="1"/>
  <c r="T811" i="11"/>
  <c r="J811" i="11" s="1"/>
  <c r="S811" i="11"/>
  <c r="R811" i="11"/>
  <c r="Q811" i="11"/>
  <c r="H811" i="11" l="1"/>
  <c r="E812" i="11" l="1"/>
  <c r="I811" i="11"/>
  <c r="F812" i="11" l="1"/>
  <c r="K811" i="11"/>
  <c r="G812" i="11"/>
  <c r="P812" i="11" l="1"/>
  <c r="O812" i="11" l="1"/>
  <c r="T812" i="11"/>
  <c r="J812" i="11" s="1"/>
  <c r="S812" i="11"/>
  <c r="R812" i="11"/>
  <c r="Q812" i="11"/>
  <c r="H812" i="11" l="1"/>
  <c r="E813" i="11" l="1"/>
  <c r="I812" i="11"/>
  <c r="F813" i="11" l="1"/>
  <c r="K812" i="11"/>
  <c r="G813" i="11"/>
  <c r="P813" i="11" l="1"/>
  <c r="T813" i="11" l="1"/>
  <c r="S813" i="11"/>
  <c r="Q813" i="11"/>
  <c r="O813" i="11"/>
  <c r="R813" i="11"/>
  <c r="H813" i="11" l="1"/>
  <c r="J813" i="11"/>
  <c r="E814" i="11" l="1"/>
  <c r="I813" i="11"/>
  <c r="F814" i="11" l="1"/>
  <c r="K813" i="11"/>
  <c r="G814" i="11"/>
  <c r="P814" i="11" l="1"/>
  <c r="T814" i="11" l="1"/>
  <c r="S814" i="11"/>
  <c r="R814" i="11"/>
  <c r="Q814" i="11"/>
  <c r="O814" i="11"/>
  <c r="H814" i="11" s="1"/>
  <c r="E815" i="11" l="1"/>
  <c r="I814" i="11"/>
  <c r="J814" i="11"/>
  <c r="F815" i="11" l="1"/>
  <c r="K814" i="11"/>
  <c r="G815" i="11"/>
  <c r="P815" i="11" l="1"/>
  <c r="Q815" i="11" l="1"/>
  <c r="O815" i="11"/>
  <c r="H815" i="11" s="1"/>
  <c r="T815" i="11"/>
  <c r="S815" i="11"/>
  <c r="R815" i="11"/>
  <c r="E816" i="11" l="1"/>
  <c r="I815" i="11"/>
  <c r="J815" i="11"/>
  <c r="K815" i="11" l="1"/>
  <c r="F816" i="11"/>
  <c r="G816" i="11"/>
  <c r="P816" i="11" l="1"/>
  <c r="R816" i="11" l="1"/>
  <c r="Q816" i="11"/>
  <c r="T816" i="11"/>
  <c r="J816" i="11" s="1"/>
  <c r="S816" i="11"/>
  <c r="O816" i="11"/>
  <c r="H816" i="11" s="1"/>
  <c r="E817" i="11" l="1"/>
  <c r="I816" i="11"/>
  <c r="F817" i="11" l="1"/>
  <c r="K816" i="11"/>
  <c r="G817" i="11"/>
  <c r="P817" i="11" l="1"/>
  <c r="Q817" i="11" l="1"/>
  <c r="R817" i="11"/>
  <c r="O817" i="11"/>
  <c r="H817" i="11" s="1"/>
  <c r="T817" i="11"/>
  <c r="S817" i="11"/>
  <c r="J817" i="11" l="1"/>
  <c r="E818" i="11"/>
  <c r="I817" i="11"/>
  <c r="K817" i="11" l="1"/>
  <c r="F818" i="11"/>
  <c r="G818" i="11"/>
  <c r="P818" i="11" l="1"/>
  <c r="O818" i="11" l="1"/>
  <c r="S818" i="11"/>
  <c r="R818" i="11"/>
  <c r="T818" i="11"/>
  <c r="J818" i="11" s="1"/>
  <c r="Q818" i="11"/>
  <c r="H818" i="11" l="1"/>
  <c r="E819" i="11" l="1"/>
  <c r="I818" i="11"/>
  <c r="F819" i="11" l="1"/>
  <c r="K818" i="11"/>
  <c r="G819" i="11"/>
  <c r="P819" i="11" l="1"/>
  <c r="S819" i="11" l="1"/>
  <c r="T819" i="11"/>
  <c r="Q819" i="11"/>
  <c r="O819" i="11"/>
  <c r="R819" i="11"/>
  <c r="H819" i="11" l="1"/>
  <c r="J819" i="11"/>
  <c r="E820" i="11" l="1"/>
  <c r="I819" i="11"/>
  <c r="K819" i="11" l="1"/>
  <c r="F820" i="11"/>
  <c r="G820" i="11"/>
  <c r="P820" i="11" l="1"/>
  <c r="T820" i="11" l="1"/>
  <c r="S820" i="11"/>
  <c r="R820" i="11"/>
  <c r="Q820" i="11"/>
  <c r="O820" i="11"/>
  <c r="H820" i="11" s="1"/>
  <c r="E821" i="11" l="1"/>
  <c r="I820" i="11"/>
  <c r="J820" i="11"/>
  <c r="F821" i="11" l="1"/>
  <c r="K820" i="11"/>
  <c r="G821" i="11"/>
  <c r="P821" i="11" l="1"/>
  <c r="R821" i="11" l="1"/>
  <c r="Q821" i="11"/>
  <c r="O821" i="11"/>
  <c r="S821" i="11"/>
  <c r="T821" i="11"/>
  <c r="J821" i="11" l="1"/>
  <c r="H821" i="11"/>
  <c r="E822" i="11" l="1"/>
  <c r="I821" i="11"/>
  <c r="F822" i="11" l="1"/>
  <c r="K821" i="11"/>
  <c r="G822" i="11"/>
  <c r="P822" i="11" l="1"/>
  <c r="O822" i="11" l="1"/>
  <c r="T822" i="11"/>
  <c r="R822" i="11"/>
  <c r="Q822" i="11"/>
  <c r="S822" i="11"/>
  <c r="J822" i="11" l="1"/>
  <c r="H822" i="11"/>
  <c r="E823" i="11" l="1"/>
  <c r="I822" i="11"/>
  <c r="F823" i="11" l="1"/>
  <c r="K822" i="11"/>
  <c r="G823" i="11"/>
  <c r="P823" i="11" l="1"/>
  <c r="R823" i="11" l="1"/>
  <c r="O823" i="11"/>
  <c r="T823" i="11"/>
  <c r="J823" i="11" s="1"/>
  <c r="S823" i="11"/>
  <c r="Q823" i="11"/>
  <c r="H823" i="11" l="1"/>
  <c r="E824" i="11" l="1"/>
  <c r="I823" i="11"/>
  <c r="K823" i="11" l="1"/>
  <c r="F824" i="11"/>
  <c r="G824" i="11"/>
  <c r="P824" i="11" l="1"/>
  <c r="S824" i="11" l="1"/>
  <c r="R824" i="11"/>
  <c r="Q824" i="11"/>
  <c r="O824" i="11"/>
  <c r="H824" i="11" s="1"/>
  <c r="T824" i="11"/>
  <c r="J824" i="11" s="1"/>
  <c r="E825" i="11" l="1"/>
  <c r="I824" i="11"/>
  <c r="F825" i="11" l="1"/>
  <c r="G825" i="11" s="1"/>
  <c r="K824" i="11"/>
  <c r="P825" i="11" l="1"/>
  <c r="T825" i="11" l="1"/>
  <c r="J825" i="11" s="1"/>
  <c r="S825" i="11"/>
  <c r="R825" i="11"/>
  <c r="Q825" i="11"/>
  <c r="O825" i="11"/>
  <c r="H825" i="11" s="1"/>
  <c r="E826" i="11" l="1"/>
  <c r="I825" i="11"/>
  <c r="K825" i="11" l="1"/>
  <c r="F826" i="11"/>
  <c r="G826" i="11"/>
  <c r="P826" i="11" l="1"/>
  <c r="Q826" i="11" l="1"/>
  <c r="S826" i="11"/>
  <c r="R826" i="11"/>
  <c r="T826" i="11"/>
  <c r="J826" i="11" s="1"/>
  <c r="O826" i="11"/>
  <c r="H826" i="11" s="1"/>
  <c r="E827" i="11" l="1"/>
  <c r="I826" i="11"/>
  <c r="K826" i="11" l="1"/>
  <c r="F827" i="11"/>
  <c r="G827" i="11"/>
  <c r="P827" i="11" l="1"/>
  <c r="T827" i="11" l="1"/>
  <c r="J827" i="11" s="1"/>
  <c r="S827" i="11"/>
  <c r="R827" i="11"/>
  <c r="Q827" i="11"/>
  <c r="O827" i="11"/>
  <c r="H827" i="11" s="1"/>
  <c r="E828" i="11" l="1"/>
  <c r="I827" i="11"/>
  <c r="F828" i="11" l="1"/>
  <c r="K827" i="11"/>
  <c r="G828" i="11"/>
  <c r="P828" i="11" l="1"/>
  <c r="O828" i="11" l="1"/>
  <c r="H828" i="11" s="1"/>
  <c r="S828" i="11"/>
  <c r="R828" i="11"/>
  <c r="Q828" i="11"/>
  <c r="T828" i="11"/>
  <c r="J828" i="11" s="1"/>
  <c r="E829" i="11" l="1"/>
  <c r="I828" i="11"/>
  <c r="K828" i="11" l="1"/>
  <c r="F829" i="11"/>
  <c r="G829" i="11" s="1"/>
  <c r="P829" i="11" l="1"/>
  <c r="R829" i="11" l="1"/>
  <c r="Q829" i="11"/>
  <c r="T829" i="11"/>
  <c r="O829" i="11"/>
  <c r="H829" i="11" s="1"/>
  <c r="S829" i="11"/>
  <c r="E830" i="11" l="1"/>
  <c r="I829" i="11"/>
  <c r="J829" i="11"/>
  <c r="F830" i="11" l="1"/>
  <c r="K829" i="11"/>
  <c r="G830" i="11"/>
  <c r="P830" i="11" l="1"/>
  <c r="T830" i="11" l="1"/>
  <c r="S830" i="11"/>
  <c r="Q830" i="11"/>
  <c r="O830" i="11"/>
  <c r="R830" i="11"/>
  <c r="H830" i="11" l="1"/>
  <c r="J830" i="11"/>
  <c r="E831" i="11" l="1"/>
  <c r="I830" i="11"/>
  <c r="F831" i="11" l="1"/>
  <c r="K830" i="11"/>
  <c r="G831" i="11"/>
  <c r="P831" i="11" l="1"/>
  <c r="O831" i="11" l="1"/>
  <c r="S831" i="11"/>
  <c r="R831" i="11"/>
  <c r="Q831" i="11"/>
  <c r="T831" i="11"/>
  <c r="J831" i="11" s="1"/>
  <c r="H831" i="11" l="1"/>
  <c r="E832" i="11" l="1"/>
  <c r="I831" i="11"/>
  <c r="F832" i="11" l="1"/>
  <c r="K831" i="11"/>
  <c r="G832" i="11"/>
  <c r="P832" i="11" l="1"/>
  <c r="T832" i="11" l="1"/>
  <c r="R832" i="11"/>
  <c r="Q832" i="11"/>
  <c r="S832" i="11"/>
  <c r="O832" i="11"/>
  <c r="H832" i="11" s="1"/>
  <c r="E833" i="11" l="1"/>
  <c r="I832" i="11"/>
  <c r="J832" i="11"/>
  <c r="K832" i="11" l="1"/>
  <c r="F833" i="11"/>
  <c r="G833" i="11"/>
  <c r="P833" i="11" l="1"/>
  <c r="T833" i="11" l="1"/>
  <c r="S833" i="11"/>
  <c r="R833" i="11"/>
  <c r="O833" i="11"/>
  <c r="Q833" i="11"/>
  <c r="H833" i="11" l="1"/>
  <c r="J833" i="11"/>
  <c r="E834" i="11" l="1"/>
  <c r="I833" i="11"/>
  <c r="F834" i="11" l="1"/>
  <c r="K833" i="11"/>
  <c r="G834" i="11"/>
  <c r="P834" i="11" l="1"/>
  <c r="R834" i="11" l="1"/>
  <c r="O834" i="11"/>
  <c r="T834" i="11"/>
  <c r="J834" i="11" s="1"/>
  <c r="S834" i="11"/>
  <c r="Q834" i="11"/>
  <c r="H834" i="11" l="1"/>
  <c r="E835" i="11" l="1"/>
  <c r="I834" i="11"/>
  <c r="F835" i="11" l="1"/>
  <c r="K834" i="11"/>
  <c r="G835" i="11"/>
  <c r="P835" i="11" l="1"/>
  <c r="T835" i="11" l="1"/>
  <c r="R835" i="11"/>
  <c r="Q835" i="11"/>
  <c r="S835" i="11"/>
  <c r="O835" i="11"/>
  <c r="H835" i="11" l="1"/>
  <c r="J835" i="11"/>
  <c r="E836" i="11" l="1"/>
  <c r="I835" i="11"/>
  <c r="F836" i="11" l="1"/>
  <c r="K835" i="11"/>
  <c r="G836" i="11"/>
  <c r="P836" i="11" l="1"/>
  <c r="T836" i="11" l="1"/>
  <c r="S836" i="11"/>
  <c r="O836" i="11"/>
  <c r="R836" i="11"/>
  <c r="Q836" i="11"/>
  <c r="H836" i="11" l="1"/>
  <c r="J836" i="11"/>
  <c r="E837" i="11" l="1"/>
  <c r="I836" i="11"/>
  <c r="F837" i="11" l="1"/>
  <c r="K836" i="11"/>
  <c r="G837" i="11"/>
  <c r="P837" i="11" l="1"/>
  <c r="Q837" i="11" l="1"/>
  <c r="T837" i="11"/>
  <c r="R837" i="11"/>
  <c r="O837" i="11"/>
  <c r="S837" i="11"/>
  <c r="H837" i="11" l="1"/>
  <c r="J837" i="11"/>
  <c r="E838" i="11" l="1"/>
  <c r="I837" i="11"/>
  <c r="K837" i="11" l="1"/>
  <c r="F838" i="11"/>
  <c r="G838" i="11"/>
  <c r="P838" i="11" l="1"/>
  <c r="T838" i="11" l="1"/>
  <c r="R838" i="11"/>
  <c r="Q838" i="11"/>
  <c r="S838" i="11"/>
  <c r="O838" i="11"/>
  <c r="H838" i="11" s="1"/>
  <c r="E839" i="11" l="1"/>
  <c r="I838" i="11"/>
  <c r="J838" i="11"/>
  <c r="F839" i="11" l="1"/>
  <c r="K838" i="11"/>
  <c r="G839" i="11"/>
  <c r="P839" i="11" l="1"/>
  <c r="T839" i="11" l="1"/>
  <c r="S839" i="11"/>
  <c r="Q839" i="11"/>
  <c r="O839" i="11"/>
  <c r="R839" i="11"/>
  <c r="H839" i="11" l="1"/>
  <c r="J839" i="11"/>
  <c r="E840" i="11" l="1"/>
  <c r="I839" i="11"/>
  <c r="F840" i="11" l="1"/>
  <c r="K839" i="11"/>
  <c r="G840" i="11"/>
  <c r="P840" i="11" l="1"/>
  <c r="R840" i="11" l="1"/>
  <c r="Q840" i="11"/>
  <c r="T840" i="11"/>
  <c r="S840" i="11"/>
  <c r="O840" i="11"/>
  <c r="H840" i="11" s="1"/>
  <c r="E841" i="11" l="1"/>
  <c r="I840" i="11"/>
  <c r="J840" i="11"/>
  <c r="F841" i="11" l="1"/>
  <c r="K840" i="11"/>
  <c r="G841" i="11"/>
  <c r="P841" i="11" l="1"/>
  <c r="T841" i="11" l="1"/>
  <c r="S841" i="11"/>
  <c r="R841" i="11"/>
  <c r="O841" i="11"/>
  <c r="Q841" i="11"/>
  <c r="H841" i="11" l="1"/>
  <c r="J841" i="11"/>
  <c r="E842" i="11" l="1"/>
  <c r="I841" i="11"/>
  <c r="F842" i="11" l="1"/>
  <c r="K841" i="11"/>
  <c r="G842" i="11"/>
  <c r="P842" i="11" l="1"/>
  <c r="T842" i="11" l="1"/>
  <c r="S842" i="11"/>
  <c r="Q842" i="11"/>
  <c r="O842" i="11"/>
  <c r="R842" i="11"/>
  <c r="H842" i="11" l="1"/>
  <c r="J842" i="11"/>
  <c r="E843" i="11" l="1"/>
  <c r="I842" i="11"/>
  <c r="K842" i="11" l="1"/>
  <c r="F843" i="11"/>
  <c r="G843" i="11"/>
  <c r="P843" i="11" l="1"/>
  <c r="R843" i="11" l="1"/>
  <c r="Q843" i="11"/>
  <c r="T843" i="11"/>
  <c r="J843" i="11" s="1"/>
  <c r="S843" i="11"/>
  <c r="O843" i="11"/>
  <c r="H843" i="11" s="1"/>
  <c r="E844" i="11" l="1"/>
  <c r="I843" i="11"/>
  <c r="K843" i="11" l="1"/>
  <c r="F844" i="11"/>
  <c r="G844" i="11"/>
  <c r="P844" i="11" l="1"/>
  <c r="T844" i="11" l="1"/>
  <c r="S844" i="11"/>
  <c r="R844" i="11"/>
  <c r="Q844" i="11"/>
  <c r="O844" i="11"/>
  <c r="H844" i="11" s="1"/>
  <c r="E845" i="11" l="1"/>
  <c r="I844" i="11"/>
  <c r="J844" i="11"/>
  <c r="F845" i="11" l="1"/>
  <c r="K844" i="11"/>
  <c r="G845" i="11"/>
  <c r="P845" i="11" l="1"/>
  <c r="R845" i="11" l="1"/>
  <c r="T845" i="11"/>
  <c r="Q845" i="11"/>
  <c r="S845" i="11"/>
  <c r="O845" i="11"/>
  <c r="H845" i="11" l="1"/>
  <c r="J845" i="11"/>
  <c r="E846" i="11" l="1"/>
  <c r="I845" i="11"/>
  <c r="F846" i="11" l="1"/>
  <c r="K845" i="11"/>
  <c r="G846" i="11"/>
  <c r="P846" i="11" l="1"/>
  <c r="R846" i="11" l="1"/>
  <c r="Q846" i="11"/>
  <c r="S846" i="11"/>
  <c r="O846" i="11"/>
  <c r="H846" i="11" s="1"/>
  <c r="T846" i="11"/>
  <c r="J846" i="11" s="1"/>
  <c r="E847" i="11" l="1"/>
  <c r="I846" i="11"/>
  <c r="K846" i="11" l="1"/>
  <c r="F847" i="11"/>
  <c r="G847" i="11"/>
  <c r="P847" i="11" l="1"/>
  <c r="T847" i="11" l="1"/>
  <c r="S847" i="11"/>
  <c r="Q847" i="11"/>
  <c r="O847" i="11"/>
  <c r="R847" i="11"/>
  <c r="H847" i="11" l="1"/>
  <c r="J847" i="11"/>
  <c r="E848" i="11" l="1"/>
  <c r="I847" i="11"/>
  <c r="F848" i="11" l="1"/>
  <c r="K847" i="11"/>
  <c r="G848" i="11"/>
  <c r="P848" i="11" l="1"/>
  <c r="T848" i="11" l="1"/>
  <c r="S848" i="11"/>
  <c r="Q848" i="11"/>
  <c r="O848" i="11"/>
  <c r="R848" i="11"/>
  <c r="H848" i="11" l="1"/>
  <c r="J848" i="11"/>
  <c r="E849" i="11" l="1"/>
  <c r="I848" i="11"/>
  <c r="K848" i="11" l="1"/>
  <c r="F849" i="11"/>
  <c r="G849" i="11"/>
  <c r="P849" i="11" l="1"/>
  <c r="T849" i="11" l="1"/>
  <c r="R849" i="11"/>
  <c r="Q849" i="11"/>
  <c r="O849" i="11"/>
  <c r="S849" i="11"/>
  <c r="H849" i="11" l="1"/>
  <c r="J849" i="11"/>
  <c r="E850" i="11" l="1"/>
  <c r="I849" i="11"/>
  <c r="K849" i="11" l="1"/>
  <c r="F850" i="11"/>
  <c r="G850" i="11"/>
  <c r="P850" i="11" l="1"/>
  <c r="T850" i="11" l="1"/>
  <c r="S850" i="11"/>
  <c r="Q850" i="11"/>
  <c r="R850" i="11"/>
  <c r="O850" i="11"/>
  <c r="H850" i="11" s="1"/>
  <c r="E851" i="11" l="1"/>
  <c r="I850" i="11"/>
  <c r="J850" i="11"/>
  <c r="F851" i="11" l="1"/>
  <c r="K850" i="11"/>
  <c r="G851" i="11"/>
  <c r="P851" i="11" l="1"/>
  <c r="R851" i="11" l="1"/>
  <c r="T851" i="11"/>
  <c r="Q851" i="11"/>
  <c r="O851" i="11"/>
  <c r="S851" i="11"/>
  <c r="H851" i="11" l="1"/>
  <c r="J851" i="11"/>
  <c r="E852" i="11" l="1"/>
  <c r="I851" i="11"/>
  <c r="F852" i="11" l="1"/>
  <c r="K851" i="11"/>
  <c r="G852" i="11"/>
  <c r="P852" i="11" l="1"/>
  <c r="S852" i="11" l="1"/>
  <c r="R852" i="11"/>
  <c r="Q852" i="11"/>
  <c r="T852" i="11"/>
  <c r="J852" i="11" s="1"/>
  <c r="O852" i="11"/>
  <c r="H852" i="11" s="1"/>
  <c r="E853" i="11" l="1"/>
  <c r="I852" i="11"/>
  <c r="K852" i="11" l="1"/>
  <c r="F853" i="11"/>
  <c r="G853" i="11"/>
  <c r="P853" i="11" l="1"/>
  <c r="T853" i="11" l="1"/>
  <c r="S853" i="11"/>
  <c r="Q853" i="11"/>
  <c r="R853" i="11"/>
  <c r="O853" i="11"/>
  <c r="H853" i="11" s="1"/>
  <c r="E854" i="11" l="1"/>
  <c r="I853" i="11"/>
  <c r="J853" i="11"/>
  <c r="K853" i="11" l="1"/>
  <c r="F854" i="11"/>
  <c r="G854" i="11"/>
  <c r="P854" i="11" l="1"/>
  <c r="O854" i="11" l="1"/>
  <c r="S854" i="11"/>
  <c r="R854" i="11"/>
  <c r="Q854" i="11"/>
  <c r="T854" i="11"/>
  <c r="J854" i="11" l="1"/>
  <c r="H854" i="11"/>
  <c r="E855" i="11" l="1"/>
  <c r="I854" i="11"/>
  <c r="K854" i="11" l="1"/>
  <c r="F855" i="11"/>
  <c r="G855" i="11"/>
  <c r="P855" i="11" l="1"/>
  <c r="T855" i="11" l="1"/>
  <c r="S855" i="11"/>
  <c r="R855" i="11"/>
  <c r="O855" i="11"/>
  <c r="Q855" i="11"/>
  <c r="H855" i="11" l="1"/>
  <c r="J855" i="11"/>
  <c r="E856" i="11" l="1"/>
  <c r="I855" i="11"/>
  <c r="K855" i="11" l="1"/>
  <c r="F856" i="11"/>
  <c r="G856" i="11"/>
  <c r="P856" i="11" l="1"/>
  <c r="R856" i="11" l="1"/>
  <c r="T856" i="11"/>
  <c r="J856" i="11" s="1"/>
  <c r="Q856" i="11"/>
  <c r="O856" i="11"/>
  <c r="H856" i="11" s="1"/>
  <c r="S856" i="11"/>
  <c r="E857" i="11" l="1"/>
  <c r="I856" i="11"/>
  <c r="K856" i="11" l="1"/>
  <c r="F857" i="11"/>
  <c r="G857" i="11"/>
  <c r="P857" i="11" l="1"/>
  <c r="T857" i="11" l="1"/>
  <c r="S857" i="11"/>
  <c r="R857" i="11"/>
  <c r="Q857" i="11"/>
  <c r="O857" i="11"/>
  <c r="H857" i="11" s="1"/>
  <c r="E858" i="11" l="1"/>
  <c r="I857" i="11"/>
  <c r="J857" i="11"/>
  <c r="F858" i="11" l="1"/>
  <c r="K857" i="11"/>
  <c r="G858" i="11"/>
  <c r="P858" i="11" l="1"/>
  <c r="T858" i="11" l="1"/>
  <c r="S858" i="11"/>
  <c r="O858" i="11"/>
  <c r="R858" i="11"/>
  <c r="Q858" i="11"/>
  <c r="H858" i="11" l="1"/>
  <c r="J858" i="11"/>
  <c r="E859" i="11" l="1"/>
  <c r="I858" i="11"/>
  <c r="K858" i="11" l="1"/>
  <c r="F859" i="11"/>
  <c r="G859" i="11"/>
  <c r="P859" i="11" l="1"/>
  <c r="T859" i="11" l="1"/>
  <c r="R859" i="11"/>
  <c r="Q859" i="11"/>
  <c r="O859" i="11"/>
  <c r="S859" i="11"/>
  <c r="H859" i="11" l="1"/>
  <c r="J859" i="11"/>
  <c r="E860" i="11" l="1"/>
  <c r="I859" i="11"/>
  <c r="K859" i="11" l="1"/>
  <c r="F860" i="11"/>
  <c r="G860" i="11"/>
  <c r="P860" i="11" l="1"/>
  <c r="T860" i="11" l="1"/>
  <c r="S860" i="11"/>
  <c r="R860" i="11"/>
  <c r="Q860" i="11"/>
  <c r="O860" i="11"/>
  <c r="H860" i="11" s="1"/>
  <c r="E861" i="11" l="1"/>
  <c r="I860" i="11"/>
  <c r="J860" i="11"/>
  <c r="F861" i="11" l="1"/>
  <c r="K860" i="11"/>
  <c r="G861" i="11"/>
  <c r="P861" i="11" l="1"/>
  <c r="T861" i="11" l="1"/>
  <c r="S861" i="11"/>
  <c r="O861" i="11"/>
  <c r="Q861" i="11"/>
  <c r="R861" i="11"/>
  <c r="H861" i="11" l="1"/>
  <c r="J861" i="11"/>
  <c r="E862" i="11" l="1"/>
  <c r="I861" i="11"/>
  <c r="K861" i="11" l="1"/>
  <c r="F862" i="11"/>
  <c r="G862" i="11"/>
  <c r="P862" i="11" l="1"/>
  <c r="R862" i="11" l="1"/>
  <c r="S862" i="11"/>
  <c r="Q862" i="11"/>
  <c r="O862" i="11"/>
  <c r="H862" i="11" s="1"/>
  <c r="T862" i="11"/>
  <c r="J862" i="11" s="1"/>
  <c r="E863" i="11" l="1"/>
  <c r="I862" i="11"/>
  <c r="F863" i="11" l="1"/>
  <c r="K862" i="11"/>
  <c r="G863" i="11"/>
  <c r="P863" i="11" l="1"/>
  <c r="T863" i="11" l="1"/>
  <c r="S863" i="11"/>
  <c r="R863" i="11"/>
  <c r="Q863" i="11"/>
  <c r="O863" i="11"/>
  <c r="H863" i="11" s="1"/>
  <c r="E864" i="11" l="1"/>
  <c r="I863" i="11"/>
  <c r="J863" i="11"/>
  <c r="K863" i="11" l="1"/>
  <c r="F864" i="11"/>
  <c r="G864" i="11"/>
  <c r="P864" i="11" l="1"/>
  <c r="T864" i="11" l="1"/>
  <c r="S864" i="11"/>
  <c r="O864" i="11"/>
  <c r="Q864" i="11"/>
  <c r="R864" i="11"/>
  <c r="H864" i="11" l="1"/>
  <c r="J864" i="11"/>
  <c r="E865" i="11" l="1"/>
  <c r="I864" i="11"/>
  <c r="K864" i="11" l="1"/>
  <c r="F865" i="11"/>
  <c r="G865" i="11"/>
  <c r="P865" i="11" l="1"/>
  <c r="T865" i="11" l="1"/>
  <c r="S865" i="11"/>
  <c r="R865" i="11"/>
  <c r="Q865" i="11"/>
  <c r="O865" i="11"/>
  <c r="H865" i="11" s="1"/>
  <c r="E866" i="11" l="1"/>
  <c r="I865" i="11"/>
  <c r="J865" i="11"/>
  <c r="K865" i="11" l="1"/>
  <c r="F866" i="11"/>
  <c r="G866" i="11"/>
  <c r="P866" i="11" l="1"/>
  <c r="T866" i="11" l="1"/>
  <c r="R866" i="11"/>
  <c r="Q866" i="11"/>
  <c r="O866" i="11"/>
  <c r="H866" i="11" s="1"/>
  <c r="S866" i="11"/>
  <c r="E867" i="11" l="1"/>
  <c r="I866" i="11"/>
  <c r="J866" i="11"/>
  <c r="K866" i="11" l="1"/>
  <c r="F867" i="11"/>
  <c r="G867" i="11"/>
  <c r="P867" i="11" l="1"/>
  <c r="R867" i="11" l="1"/>
  <c r="T867" i="11"/>
  <c r="O867" i="11"/>
  <c r="S867" i="11"/>
  <c r="Q867" i="11"/>
  <c r="H867" i="11" l="1"/>
  <c r="J867" i="11"/>
  <c r="E868" i="11" l="1"/>
  <c r="I867" i="11"/>
  <c r="K867" i="11" l="1"/>
  <c r="F868" i="11"/>
  <c r="G868" i="11"/>
  <c r="P868" i="11" l="1"/>
  <c r="T868" i="11" l="1"/>
  <c r="S868" i="11"/>
  <c r="R868" i="11"/>
  <c r="Q868" i="11"/>
  <c r="O868" i="11"/>
  <c r="H868" i="11" s="1"/>
  <c r="E869" i="11" l="1"/>
  <c r="I868" i="11"/>
  <c r="J868" i="11"/>
  <c r="F869" i="11" l="1"/>
  <c r="K868" i="11"/>
  <c r="G869" i="11"/>
  <c r="P869" i="11" l="1"/>
  <c r="O869" i="11" l="1"/>
  <c r="T869" i="11"/>
  <c r="S869" i="11"/>
  <c r="R869" i="11"/>
  <c r="Q869" i="11"/>
  <c r="J869" i="11" l="1"/>
  <c r="H869" i="11"/>
  <c r="E870" i="11" l="1"/>
  <c r="I869" i="11"/>
  <c r="K869" i="11" l="1"/>
  <c r="F870" i="11"/>
  <c r="G870" i="11"/>
  <c r="P870" i="11" l="1"/>
  <c r="T870" i="11" l="1"/>
  <c r="Q870" i="11"/>
  <c r="O870" i="11"/>
  <c r="R870" i="11"/>
  <c r="S870" i="11"/>
  <c r="H870" i="11" l="1"/>
  <c r="J870" i="11"/>
  <c r="E871" i="11" l="1"/>
  <c r="I870" i="11"/>
  <c r="K870" i="11" l="1"/>
  <c r="F871" i="11"/>
  <c r="G871" i="11" s="1"/>
  <c r="P871" i="11" l="1"/>
  <c r="T871" i="11" l="1"/>
  <c r="S871" i="11"/>
  <c r="R871" i="11"/>
  <c r="O871" i="11"/>
  <c r="H871" i="11" s="1"/>
  <c r="Q871" i="11"/>
  <c r="E872" i="11" l="1"/>
  <c r="I871" i="11"/>
  <c r="J871" i="11"/>
  <c r="F872" i="11" l="1"/>
  <c r="K871" i="11"/>
  <c r="G872" i="11"/>
  <c r="P872" i="11" l="1"/>
  <c r="T872" i="11" l="1"/>
  <c r="S872" i="11"/>
  <c r="R872" i="11"/>
  <c r="Q872" i="11"/>
  <c r="O872" i="11"/>
  <c r="H872" i="11" s="1"/>
  <c r="E873" i="11" l="1"/>
  <c r="I872" i="11"/>
  <c r="J872" i="11"/>
  <c r="K872" i="11" l="1"/>
  <c r="F873" i="11"/>
  <c r="G873" i="11"/>
  <c r="P873" i="11" l="1"/>
  <c r="R873" i="11" l="1"/>
  <c r="Q873" i="11"/>
  <c r="O873" i="11"/>
  <c r="H873" i="11" s="1"/>
  <c r="T873" i="11"/>
  <c r="S873" i="11"/>
  <c r="E874" i="11" l="1"/>
  <c r="I873" i="11"/>
  <c r="J873" i="11"/>
  <c r="K873" i="11" l="1"/>
  <c r="F874" i="11"/>
  <c r="G874" i="11"/>
  <c r="P874" i="11" l="1"/>
  <c r="T874" i="11" l="1"/>
  <c r="S874" i="11"/>
  <c r="Q874" i="11"/>
  <c r="O874" i="11"/>
  <c r="R874" i="11"/>
  <c r="H874" i="11" l="1"/>
  <c r="J874" i="11"/>
  <c r="E875" i="11" l="1"/>
  <c r="I874" i="11"/>
  <c r="F875" i="11" l="1"/>
  <c r="K874" i="11"/>
  <c r="G875" i="11"/>
  <c r="P875" i="11" l="1"/>
  <c r="S875" i="11" l="1"/>
  <c r="R875" i="11"/>
  <c r="T875" i="11"/>
  <c r="J875" i="11" s="1"/>
  <c r="Q875" i="11"/>
  <c r="O875" i="11"/>
  <c r="H875" i="11" l="1"/>
  <c r="E876" i="11" l="1"/>
  <c r="I875" i="11"/>
  <c r="K875" i="11" l="1"/>
  <c r="F876" i="11"/>
  <c r="G876" i="11"/>
  <c r="P876" i="11" l="1"/>
  <c r="R876" i="11" l="1"/>
  <c r="Q876" i="11"/>
  <c r="O876" i="11"/>
  <c r="H876" i="11" s="1"/>
  <c r="T876" i="11"/>
  <c r="S876" i="11"/>
  <c r="E877" i="11" l="1"/>
  <c r="I876" i="11"/>
  <c r="J876" i="11"/>
  <c r="K876" i="11" l="1"/>
  <c r="F877" i="11"/>
  <c r="G877" i="11"/>
  <c r="P877" i="11" l="1"/>
  <c r="T877" i="11" l="1"/>
  <c r="S877" i="11"/>
  <c r="Q877" i="11"/>
  <c r="R877" i="11"/>
  <c r="O877" i="11"/>
  <c r="H877" i="11" s="1"/>
  <c r="E878" i="11" l="1"/>
  <c r="I877" i="11"/>
  <c r="J877" i="11"/>
  <c r="F878" i="11" l="1"/>
  <c r="K877" i="11"/>
  <c r="G878" i="11"/>
  <c r="P878" i="11" l="1"/>
  <c r="R878" i="11" l="1"/>
  <c r="T878" i="11"/>
  <c r="J878" i="11" s="1"/>
  <c r="S878" i="11"/>
  <c r="O878" i="11"/>
  <c r="Q878" i="11"/>
  <c r="H878" i="11" l="1"/>
  <c r="E879" i="11" l="1"/>
  <c r="I878" i="11"/>
  <c r="K878" i="11" l="1"/>
  <c r="F879" i="11"/>
  <c r="G879" i="11"/>
  <c r="P879" i="11" l="1"/>
  <c r="R879" i="11" l="1"/>
  <c r="Q879" i="11"/>
  <c r="O879" i="11"/>
  <c r="H879" i="11" s="1"/>
  <c r="T879" i="11"/>
  <c r="S879" i="11"/>
  <c r="E880" i="11" l="1"/>
  <c r="I879" i="11"/>
  <c r="J879" i="11"/>
  <c r="K879" i="11" l="1"/>
  <c r="F880" i="11"/>
  <c r="G880" i="11"/>
  <c r="P880" i="11" l="1"/>
  <c r="T880" i="11" l="1"/>
  <c r="R880" i="11"/>
  <c r="Q880" i="11"/>
  <c r="O880" i="11"/>
  <c r="S880" i="11"/>
  <c r="H880" i="11" l="1"/>
  <c r="J880" i="11"/>
  <c r="E881" i="11" l="1"/>
  <c r="I880" i="11"/>
  <c r="F881" i="11" l="1"/>
  <c r="K880" i="11"/>
  <c r="G881" i="11"/>
  <c r="P881" i="11" l="1"/>
  <c r="O881" i="11" l="1"/>
  <c r="T881" i="11"/>
  <c r="J881" i="11" s="1"/>
  <c r="S881" i="11"/>
  <c r="R881" i="11"/>
  <c r="Q881" i="11"/>
  <c r="H881" i="11" l="1"/>
  <c r="E882" i="11" l="1"/>
  <c r="I881" i="11"/>
  <c r="K881" i="11" l="1"/>
  <c r="F882" i="11"/>
  <c r="G882" i="11"/>
  <c r="P882" i="11" l="1"/>
  <c r="T882" i="11" l="1"/>
  <c r="R882" i="11"/>
  <c r="Q882" i="11"/>
  <c r="O882" i="11"/>
  <c r="S882" i="11"/>
  <c r="H882" i="11" l="1"/>
  <c r="J882" i="11"/>
  <c r="E883" i="11" l="1"/>
  <c r="I882" i="11"/>
  <c r="K882" i="11" l="1"/>
  <c r="F883" i="11"/>
  <c r="G883" i="11"/>
  <c r="P883" i="11" l="1"/>
  <c r="T883" i="11" l="1"/>
  <c r="R883" i="11"/>
  <c r="S883" i="11"/>
  <c r="O883" i="11"/>
  <c r="Q883" i="11"/>
  <c r="H883" i="11" l="1"/>
  <c r="J883" i="11"/>
  <c r="E884" i="11" l="1"/>
  <c r="I883" i="11"/>
  <c r="F884" i="11" l="1"/>
  <c r="K883" i="11"/>
  <c r="G884" i="11"/>
  <c r="P884" i="11" l="1"/>
  <c r="R884" i="11" l="1"/>
  <c r="O884" i="11"/>
  <c r="T884" i="11"/>
  <c r="J884" i="11" s="1"/>
  <c r="S884" i="11"/>
  <c r="Q884" i="11"/>
  <c r="H884" i="11" l="1"/>
  <c r="E885" i="11" l="1"/>
  <c r="I884" i="11"/>
  <c r="K884" i="11" l="1"/>
  <c r="F885" i="11"/>
  <c r="G885" i="11"/>
  <c r="P885" i="11" l="1"/>
  <c r="S885" i="11" l="1"/>
  <c r="R885" i="11"/>
  <c r="Q885" i="11"/>
  <c r="O885" i="11"/>
  <c r="T885" i="11"/>
  <c r="J885" i="11" s="1"/>
  <c r="H885" i="11" l="1"/>
  <c r="E886" i="11" l="1"/>
  <c r="I885" i="11"/>
  <c r="K885" i="11" l="1"/>
  <c r="F886" i="11"/>
  <c r="G886" i="11"/>
  <c r="P886" i="11" l="1"/>
  <c r="T886" i="11" l="1"/>
  <c r="R886" i="11"/>
  <c r="S886" i="11"/>
  <c r="Q886" i="11"/>
  <c r="O886" i="11"/>
  <c r="H886" i="11" l="1"/>
  <c r="J886" i="11"/>
  <c r="E887" i="11" l="1"/>
  <c r="I886" i="11"/>
  <c r="F887" i="11" l="1"/>
  <c r="K886" i="11"/>
  <c r="G887" i="11"/>
  <c r="P887" i="11" l="1"/>
  <c r="O887" i="11" l="1"/>
  <c r="T887" i="11"/>
  <c r="J887" i="11" s="1"/>
  <c r="S887" i="11"/>
  <c r="Q887" i="11"/>
  <c r="R887" i="11"/>
  <c r="H887" i="11" l="1"/>
  <c r="E888" i="11" l="1"/>
  <c r="I887" i="11"/>
  <c r="K887" i="11" l="1"/>
  <c r="F888" i="11"/>
  <c r="G888" i="11"/>
  <c r="P888" i="11" l="1"/>
  <c r="T888" i="11" l="1"/>
  <c r="S888" i="11"/>
  <c r="R888" i="11"/>
  <c r="Q888" i="11"/>
  <c r="O888" i="11"/>
  <c r="H888" i="11" l="1"/>
  <c r="J888" i="11"/>
  <c r="E889" i="11" l="1"/>
  <c r="I888" i="11"/>
  <c r="K888" i="11" l="1"/>
  <c r="F889" i="11"/>
  <c r="G889" i="11"/>
  <c r="P889" i="11" l="1"/>
  <c r="R889" i="11" l="1"/>
  <c r="S889" i="11"/>
  <c r="T889" i="11"/>
  <c r="J889" i="11" s="1"/>
  <c r="Q889" i="11"/>
  <c r="O889" i="11"/>
  <c r="H889" i="11" s="1"/>
  <c r="E890" i="11" l="1"/>
  <c r="I889" i="11"/>
  <c r="F890" i="11" l="1"/>
  <c r="K889" i="11"/>
  <c r="G890" i="11"/>
  <c r="P890" i="11" l="1"/>
  <c r="O890" i="11" l="1"/>
  <c r="T890" i="11"/>
  <c r="S890" i="11"/>
  <c r="R890" i="11"/>
  <c r="Q890" i="11"/>
  <c r="J890" i="11" l="1"/>
  <c r="H890" i="11"/>
  <c r="E891" i="11" l="1"/>
  <c r="I890" i="11"/>
  <c r="K890" i="11" l="1"/>
  <c r="F891" i="11"/>
  <c r="G891" i="11"/>
  <c r="P891" i="11" l="1"/>
  <c r="T891" i="11" l="1"/>
  <c r="S891" i="11"/>
  <c r="R891" i="11"/>
  <c r="Q891" i="11"/>
  <c r="O891" i="11"/>
  <c r="H891" i="11" l="1"/>
  <c r="J891" i="11"/>
  <c r="E892" i="11" l="1"/>
  <c r="I891" i="11"/>
  <c r="K891" i="11" l="1"/>
  <c r="F892" i="11"/>
  <c r="G892" i="11"/>
  <c r="P892" i="11" l="1"/>
  <c r="S892" i="11" l="1"/>
  <c r="R892" i="11"/>
  <c r="Q892" i="11"/>
  <c r="O892" i="11"/>
  <c r="H892" i="11" s="1"/>
  <c r="T892" i="11"/>
  <c r="J892" i="11" s="1"/>
  <c r="E893" i="11" l="1"/>
  <c r="I892" i="11"/>
  <c r="K892" i="11" l="1"/>
  <c r="F893" i="11"/>
  <c r="G893" i="11"/>
  <c r="P893" i="11" l="1"/>
  <c r="T893" i="11" l="1"/>
  <c r="O893" i="11"/>
  <c r="S893" i="11"/>
  <c r="R893" i="11"/>
  <c r="Q893" i="11"/>
  <c r="H893" i="11" l="1"/>
  <c r="J893" i="11"/>
  <c r="E894" i="11" l="1"/>
  <c r="I893" i="11"/>
  <c r="F894" i="11" l="1"/>
  <c r="K893" i="11"/>
  <c r="G894" i="11"/>
  <c r="P894" i="11" l="1"/>
  <c r="T894" i="11" l="1"/>
  <c r="S894" i="11"/>
  <c r="R894" i="11"/>
  <c r="Q894" i="11"/>
  <c r="O894" i="11"/>
  <c r="H894" i="11" s="1"/>
  <c r="E895" i="11" l="1"/>
  <c r="I894" i="11"/>
  <c r="J894" i="11"/>
  <c r="K894" i="11" l="1"/>
  <c r="F895" i="11"/>
  <c r="G895" i="11"/>
  <c r="P895" i="11" l="1"/>
  <c r="R895" i="11" l="1"/>
  <c r="T895" i="11"/>
  <c r="S895" i="11"/>
  <c r="O895" i="11"/>
  <c r="Q895" i="11"/>
  <c r="H895" i="11" l="1"/>
  <c r="J895" i="11"/>
  <c r="E896" i="11" l="1"/>
  <c r="I895" i="11"/>
  <c r="F896" i="11" l="1"/>
  <c r="K895" i="11"/>
  <c r="G896" i="11"/>
  <c r="P896" i="11" l="1"/>
  <c r="Q896" i="11" l="1"/>
  <c r="O896" i="11"/>
  <c r="T896" i="11"/>
  <c r="J896" i="11" s="1"/>
  <c r="R896" i="11"/>
  <c r="S896" i="11"/>
  <c r="H896" i="11" l="1"/>
  <c r="E897" i="11" l="1"/>
  <c r="I896" i="11"/>
  <c r="F897" i="11" l="1"/>
  <c r="K896" i="11"/>
  <c r="G897" i="11"/>
  <c r="P897" i="11" l="1"/>
  <c r="T897" i="11" l="1"/>
  <c r="S897" i="11"/>
  <c r="R897" i="11"/>
  <c r="Q897" i="11"/>
  <c r="O897" i="11"/>
  <c r="H897" i="11" s="1"/>
  <c r="E898" i="11" l="1"/>
  <c r="I897" i="11"/>
  <c r="J897" i="11"/>
  <c r="F898" i="11" l="1"/>
  <c r="K897" i="11"/>
  <c r="G898" i="11"/>
  <c r="P898" i="11" l="1"/>
  <c r="T898" i="11" l="1"/>
  <c r="O898" i="11"/>
  <c r="H898" i="11" s="1"/>
  <c r="S898" i="11"/>
  <c r="R898" i="11"/>
  <c r="Q898" i="11"/>
  <c r="E899" i="11" l="1"/>
  <c r="I898" i="11"/>
  <c r="J898" i="11"/>
  <c r="K898" i="11" l="1"/>
  <c r="F899" i="11"/>
  <c r="G899" i="11"/>
  <c r="P899" i="11" l="1"/>
  <c r="T899" i="11" l="1"/>
  <c r="Q899" i="11"/>
  <c r="S899" i="11"/>
  <c r="R899" i="11"/>
  <c r="O899" i="11"/>
  <c r="H899" i="11" l="1"/>
  <c r="J899" i="11"/>
  <c r="E900" i="11" l="1"/>
  <c r="I899" i="11"/>
  <c r="F900" i="11" l="1"/>
  <c r="K899" i="11"/>
  <c r="G900" i="11"/>
  <c r="P900" i="11" l="1"/>
  <c r="R900" i="11" l="1"/>
  <c r="T900" i="11"/>
  <c r="S900" i="11"/>
  <c r="Q900" i="11"/>
  <c r="O900" i="11"/>
  <c r="H900" i="11" s="1"/>
  <c r="E901" i="11" l="1"/>
  <c r="I900" i="11"/>
  <c r="J900" i="11"/>
  <c r="F901" i="11" l="1"/>
  <c r="K900" i="11"/>
  <c r="G901" i="11"/>
  <c r="P901" i="11" l="1"/>
  <c r="T901" i="11" l="1"/>
  <c r="R901" i="11"/>
  <c r="Q901" i="11"/>
  <c r="S901" i="11"/>
  <c r="O901" i="11"/>
  <c r="H901" i="11" l="1"/>
  <c r="J901" i="11"/>
  <c r="E902" i="11" l="1"/>
  <c r="I901" i="11"/>
  <c r="F902" i="11" l="1"/>
  <c r="K901" i="11"/>
  <c r="G902" i="11"/>
  <c r="P902" i="11" l="1"/>
  <c r="R902" i="11" l="1"/>
  <c r="Q902" i="11"/>
  <c r="T902" i="11"/>
  <c r="J902" i="11" s="1"/>
  <c r="S902" i="11"/>
  <c r="O902" i="11"/>
  <c r="H902" i="11" s="1"/>
  <c r="E903" i="11" l="1"/>
  <c r="I902" i="11"/>
  <c r="F903" i="11" l="1"/>
  <c r="K902" i="11"/>
  <c r="G903" i="11"/>
  <c r="P903" i="11" l="1"/>
  <c r="T903" i="11" l="1"/>
  <c r="S903" i="11"/>
  <c r="R903" i="11"/>
  <c r="Q903" i="11"/>
  <c r="O903" i="11"/>
  <c r="H903" i="11" s="1"/>
  <c r="E904" i="11" l="1"/>
  <c r="I903" i="11"/>
  <c r="J903" i="11"/>
  <c r="K903" i="11" l="1"/>
  <c r="F904" i="11"/>
  <c r="G904" i="11"/>
  <c r="P904" i="11" l="1"/>
  <c r="T904" i="11" l="1"/>
  <c r="S904" i="11"/>
  <c r="R904" i="11"/>
  <c r="Q904" i="11"/>
  <c r="O904" i="11"/>
  <c r="H904" i="11" s="1"/>
  <c r="E905" i="11" l="1"/>
  <c r="I904" i="11"/>
  <c r="J904" i="11"/>
  <c r="F905" i="11" l="1"/>
  <c r="K904" i="11"/>
  <c r="G905" i="11"/>
  <c r="P905" i="11" l="1"/>
  <c r="R905" i="11" l="1"/>
  <c r="Q905" i="11"/>
  <c r="T905" i="11"/>
  <c r="S905" i="11"/>
  <c r="O905" i="11"/>
  <c r="H905" i="11" s="1"/>
  <c r="E906" i="11" l="1"/>
  <c r="I905" i="11"/>
  <c r="J905" i="11"/>
  <c r="K905" i="11" l="1"/>
  <c r="F906" i="11"/>
  <c r="G906" i="11"/>
  <c r="P906" i="11" l="1"/>
  <c r="R906" i="11" l="1"/>
  <c r="T906" i="11"/>
  <c r="S906" i="11"/>
  <c r="Q906" i="11"/>
  <c r="O906" i="11"/>
  <c r="H906" i="11" s="1"/>
  <c r="E907" i="11" l="1"/>
  <c r="I906" i="11"/>
  <c r="J906" i="11"/>
  <c r="F907" i="11" l="1"/>
  <c r="K906" i="11"/>
  <c r="G907" i="11"/>
  <c r="P907" i="11" l="1"/>
  <c r="S907" i="11" l="1"/>
  <c r="T907" i="11"/>
  <c r="R907" i="11"/>
  <c r="Q907" i="11"/>
  <c r="O907" i="11"/>
  <c r="H907" i="11" l="1"/>
  <c r="J907" i="11"/>
  <c r="E908" i="11" l="1"/>
  <c r="I907" i="11"/>
  <c r="F908" i="11" l="1"/>
  <c r="K907" i="11"/>
  <c r="G908" i="11"/>
  <c r="P908" i="11" l="1"/>
  <c r="R908" i="11" l="1"/>
  <c r="S908" i="11"/>
  <c r="Q908" i="11"/>
  <c r="T908" i="11"/>
  <c r="J908" i="11" s="1"/>
  <c r="O908" i="11"/>
  <c r="H908" i="11" l="1"/>
  <c r="E909" i="11" l="1"/>
  <c r="I908" i="11"/>
  <c r="K908" i="11" l="1"/>
  <c r="F909" i="11"/>
  <c r="G909" i="11"/>
  <c r="P909" i="11" l="1"/>
  <c r="T909" i="11" l="1"/>
  <c r="S909" i="11"/>
  <c r="R909" i="11"/>
  <c r="Q909" i="11"/>
  <c r="O909" i="11"/>
  <c r="H909" i="11" s="1"/>
  <c r="E910" i="11" l="1"/>
  <c r="I909" i="11"/>
  <c r="J909" i="11"/>
  <c r="K909" i="11" l="1"/>
  <c r="F910" i="11"/>
  <c r="G910" i="11"/>
  <c r="P910" i="11" l="1"/>
  <c r="T910" i="11" l="1"/>
  <c r="S910" i="11"/>
  <c r="R910" i="11"/>
  <c r="Q910" i="11"/>
  <c r="O910" i="11"/>
  <c r="H910" i="11" s="1"/>
  <c r="E911" i="11" l="1"/>
  <c r="I910" i="11"/>
  <c r="J910" i="11"/>
  <c r="F911" i="11" l="1"/>
  <c r="K910" i="11"/>
  <c r="G911" i="11"/>
  <c r="P911" i="11" l="1"/>
  <c r="R911" i="11" l="1"/>
  <c r="Q911" i="11"/>
  <c r="O911" i="11"/>
  <c r="T911" i="11"/>
  <c r="S911" i="11"/>
  <c r="J911" i="11" l="1"/>
  <c r="H911" i="11"/>
  <c r="E912" i="11" l="1"/>
  <c r="I911" i="11"/>
  <c r="K911" i="11" l="1"/>
  <c r="F912" i="11"/>
  <c r="G912" i="11"/>
  <c r="P912" i="11" l="1"/>
  <c r="T912" i="11" l="1"/>
  <c r="R912" i="11"/>
  <c r="Q912" i="11"/>
  <c r="S912" i="11"/>
  <c r="O912" i="11"/>
  <c r="H912" i="11" l="1"/>
  <c r="J912" i="11"/>
  <c r="E913" i="11" l="1"/>
  <c r="I912" i="11"/>
  <c r="F913" i="11" l="1"/>
  <c r="K912" i="11"/>
  <c r="G913" i="11"/>
  <c r="P913" i="11" l="1"/>
  <c r="Q913" i="11" l="1"/>
  <c r="R913" i="11"/>
  <c r="O913" i="11"/>
  <c r="T913" i="11"/>
  <c r="S913" i="11"/>
  <c r="J913" i="11" l="1"/>
  <c r="H913" i="11"/>
  <c r="E914" i="11" l="1"/>
  <c r="I913" i="11"/>
  <c r="F914" i="11" l="1"/>
  <c r="K913" i="11"/>
  <c r="G914" i="11"/>
  <c r="P914" i="11" l="1"/>
  <c r="T914" i="11" l="1"/>
  <c r="S914" i="11"/>
  <c r="R914" i="11"/>
  <c r="Q914" i="11"/>
  <c r="O914" i="11"/>
  <c r="H914" i="11" s="1"/>
  <c r="E915" i="11" l="1"/>
  <c r="I914" i="11"/>
  <c r="J914" i="11"/>
  <c r="K914" i="11" l="1"/>
  <c r="F915" i="11"/>
  <c r="G915" i="11"/>
  <c r="P915" i="11" l="1"/>
  <c r="T915" i="11" l="1"/>
  <c r="Q915" i="11"/>
  <c r="S915" i="11"/>
  <c r="R915" i="11"/>
  <c r="O915" i="11"/>
  <c r="H915" i="11" l="1"/>
  <c r="J915" i="11"/>
  <c r="E916" i="11" l="1"/>
  <c r="I915" i="11"/>
  <c r="K915" i="11" l="1"/>
  <c r="F916" i="11"/>
  <c r="G916" i="11"/>
  <c r="P916" i="11" l="1"/>
  <c r="Q916" i="11" l="1"/>
  <c r="T916" i="11"/>
  <c r="S916" i="11"/>
  <c r="R916" i="11"/>
  <c r="O916" i="11"/>
  <c r="H916" i="11" s="1"/>
  <c r="E917" i="11" l="1"/>
  <c r="I916" i="11"/>
  <c r="J916" i="11"/>
  <c r="F917" i="11" l="1"/>
  <c r="K916" i="11"/>
  <c r="G917" i="11"/>
  <c r="P917" i="11" l="1"/>
  <c r="S917" i="11" l="1"/>
  <c r="R917" i="11"/>
  <c r="Q917" i="11"/>
  <c r="T917" i="11"/>
  <c r="J917" i="11" s="1"/>
  <c r="O917" i="11"/>
  <c r="H917" i="11" s="1"/>
  <c r="E918" i="11" l="1"/>
  <c r="I917" i="11"/>
  <c r="F918" i="11" l="1"/>
  <c r="K917" i="11"/>
  <c r="G918" i="11"/>
  <c r="P918" i="11" l="1"/>
  <c r="Q918" i="11" l="1"/>
  <c r="T918" i="11"/>
  <c r="S918" i="11"/>
  <c r="R918" i="11"/>
  <c r="O918" i="11"/>
  <c r="H918" i="11" s="1"/>
  <c r="E919" i="11" l="1"/>
  <c r="I918" i="11"/>
  <c r="J918" i="11"/>
  <c r="F919" i="11" l="1"/>
  <c r="K918" i="11"/>
  <c r="G919" i="11"/>
  <c r="P919" i="11" l="1"/>
  <c r="S919" i="11" l="1"/>
  <c r="R919" i="11"/>
  <c r="Q919" i="11"/>
  <c r="O919" i="11"/>
  <c r="T919" i="11"/>
  <c r="J919" i="11" s="1"/>
  <c r="H919" i="11" l="1"/>
  <c r="E920" i="11" l="1"/>
  <c r="I919" i="11"/>
  <c r="K919" i="11" l="1"/>
  <c r="F920" i="11"/>
  <c r="G920" i="11"/>
  <c r="P920" i="11" l="1"/>
  <c r="S920" i="11" l="1"/>
  <c r="Q920" i="11"/>
  <c r="O920" i="11"/>
  <c r="T920" i="11"/>
  <c r="J920" i="11" s="1"/>
  <c r="R920" i="11"/>
  <c r="H920" i="11" l="1"/>
  <c r="E921" i="11" l="1"/>
  <c r="I920" i="11"/>
  <c r="K920" i="11" l="1"/>
  <c r="F921" i="11"/>
  <c r="G921" i="11"/>
  <c r="P921" i="11" l="1"/>
  <c r="T921" i="11" l="1"/>
  <c r="S921" i="11"/>
  <c r="R921" i="11"/>
  <c r="O921" i="11"/>
  <c r="Q921" i="11"/>
  <c r="H921" i="11" l="1"/>
  <c r="J921" i="11"/>
  <c r="E922" i="11" l="1"/>
  <c r="I921" i="11"/>
  <c r="K921" i="11" l="1"/>
  <c r="F922" i="11"/>
  <c r="G922" i="11"/>
  <c r="P922" i="11" l="1"/>
  <c r="T922" i="11" l="1"/>
  <c r="S922" i="11"/>
  <c r="R922" i="11"/>
  <c r="O922" i="11"/>
  <c r="Q922" i="11"/>
  <c r="H922" i="11" l="1"/>
  <c r="I922" i="11" s="1"/>
  <c r="K922" i="11" s="1"/>
  <c r="J92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7" authorId="0" shapeId="0" xr:uid="{00000000-0006-0000-0100-000001000000}">
      <text>
        <r>
          <rPr>
            <sz val="10"/>
            <color rgb="FF000000"/>
            <rFont val="Arial"/>
            <scheme val="minor"/>
          </rPr>
          <t xml:space="preserve">This value is from Table SO-1 in the USDCM Storage Chapter
</t>
        </r>
      </text>
    </comment>
    <comment ref="L17" authorId="0" shapeId="0" xr:uid="{00000000-0006-0000-0100-000002000000}">
      <text>
        <r>
          <rPr>
            <sz val="10"/>
            <color rgb="FF000000"/>
            <rFont val="Arial"/>
            <scheme val="minor"/>
          </rPr>
          <t xml:space="preserve">This value is from Table SO-1 in the USDCM Storage Chapter
</t>
        </r>
      </text>
    </comment>
    <comment ref="E18" authorId="0" shapeId="0" xr:uid="{00000000-0006-0000-0100-000003000000}">
      <text>
        <r>
          <rPr>
            <sz val="10"/>
            <color rgb="FF000000"/>
            <rFont val="Arial"/>
            <scheme val="minor"/>
          </rPr>
          <t xml:space="preserve">UDFCD:
For the Denver area, approximately:
2-yr = 0.95"
5-yr = 1.35"
10-yr = 1.61"
50-yr = 2.21"
100-yr = 2.61"
Refer to isopluvial maps for better estimation.
</t>
        </r>
      </text>
    </comment>
    <comment ref="L18" authorId="0" shapeId="0" xr:uid="{00000000-0006-0000-0100-000004000000}">
      <text>
        <r>
          <rPr>
            <sz val="10"/>
            <color rgb="FF000000"/>
            <rFont val="Arial"/>
            <scheme val="minor"/>
          </rPr>
          <t>UDFCD:
For the Denver area, approximately:
2-yr = 0.95"
5-yr = 1.35"
10-yr = 1.61"
50-yr = 2.21"
100-yr = 2.61"
Refer to isopluvial maps for better estimation.</t>
        </r>
      </text>
    </comment>
    <comment ref="F20" authorId="0" shapeId="0" xr:uid="{00000000-0006-0000-0100-000005000000}">
      <text>
        <r>
          <rPr>
            <sz val="10"/>
            <color rgb="FF000000"/>
            <rFont val="Arial"/>
            <scheme val="minor"/>
          </rPr>
          <t>Use this side of the worksheet for the MINOR (e.g. 2-year, 5-year, or 10-year) storage volume.</t>
        </r>
      </text>
    </comment>
    <comment ref="M20" authorId="0" shapeId="0" xr:uid="{00000000-0006-0000-0100-000006000000}">
      <text>
        <r>
          <rPr>
            <sz val="10"/>
            <color rgb="FF000000"/>
            <rFont val="Arial"/>
            <scheme val="minor"/>
          </rPr>
          <t>Use this side of the worksheet for the MAJOR (e.g. 25-year, 50-year, or 100-year) storage volume</t>
        </r>
      </text>
    </comment>
    <comment ref="E26" authorId="0" shapeId="0" xr:uid="{00000000-0006-0000-0100-000007000000}">
      <text>
        <r>
          <rPr>
            <sz val="10"/>
            <color rgb="FF000000"/>
            <rFont val="Arial"/>
            <scheme val="minor"/>
          </rPr>
          <t xml:space="preserve">UDFCD:
Value of C is from USDCM Runoff Chapter, 
EQ RO-6 &amp; RO-7
</t>
        </r>
      </text>
    </comment>
    <comment ref="L26" authorId="0" shapeId="0" xr:uid="{00000000-0006-0000-0100-000008000000}">
      <text>
        <r>
          <rPr>
            <sz val="10"/>
            <color rgb="FF000000"/>
            <rFont val="Arial"/>
            <scheme val="minor"/>
          </rPr>
          <t xml:space="preserve">UDFCD:
Value of C is from USDCM Runoff Chapter, 
EQ RO-6 &amp; RO-7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2" authorId="0" shapeId="0" xr:uid="{00000000-0006-0000-0200-000001000000}">
      <text>
        <r>
          <rPr>
            <sz val="10"/>
            <color rgb="FF000000"/>
            <rFont val="Arial"/>
            <scheme val="minor"/>
          </rPr>
          <t xml:space="preserve">Time Step in minutes
</t>
        </r>
      </text>
    </comment>
    <comment ref="B13" authorId="0" shapeId="0" xr:uid="{00000000-0006-0000-0200-000002000000}">
      <text>
        <r>
          <rPr>
            <sz val="10"/>
            <color rgb="FF000000"/>
            <rFont val="Arial"/>
            <scheme val="minor"/>
          </rPr>
          <t xml:space="preserve">UDFCD:
Import a hydrograph in this column.  You can use CUHP to generate the hydrograph.
</t>
        </r>
      </text>
    </comment>
    <comment ref="F13" authorId="0" shapeId="0" xr:uid="{00000000-0006-0000-0200-000003000000}">
      <text>
        <r>
          <rPr>
            <sz val="10"/>
            <color rgb="FF000000"/>
            <rFont val="Arial"/>
            <scheme val="minor"/>
          </rPr>
          <t>UDFCD:
Import a hydrograph in this column.  You can use CUHP to generate the hydrograph.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17" authorId="0" shapeId="0" xr:uid="{00000000-0006-0000-0400-000001000000}">
      <text>
        <r>
          <rPr>
            <sz val="10"/>
            <color rgb="FF000000"/>
            <rFont val="Arial"/>
            <scheme val="minor"/>
          </rPr>
          <t>UDFCD: If the 'Full-Spectrum' Sheet is filled out, this value automatically comes from that sheet.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H32" authorId="0" shapeId="0" xr:uid="{00000000-0006-0000-0500-000001000000}">
      <text>
        <r>
          <rPr>
            <sz val="10"/>
            <color rgb="FF000000"/>
            <rFont val="Arial"/>
            <scheme val="minor"/>
          </rPr>
          <t>UDFCD:
If the WQCV is allowed to be included in the storage volume, this cell may be a good place to enter that value (or a portion of) from cell H25, since the WQCV storage footprint may be a different shape than the rest of the pond.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0600-000001000000}">
      <text>
        <r>
          <rPr>
            <sz val="10"/>
            <color rgb="FF000000"/>
            <rFont val="Arial"/>
            <scheme val="minor"/>
          </rPr>
          <t>UDFCD:
A restrictor plate is placed over the upper portion of an outlet pipe or circular vertical orifice to limit the flow at a prescribed headwater depth.
The remaining open area is then evaluated as an equivalent rectangular vertical orifice.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700-000001000000}">
      <text>
        <r>
          <rPr>
            <sz val="10"/>
            <color rgb="FF000000"/>
            <rFont val="Arial"/>
            <scheme val="minor"/>
          </rPr>
          <t>UDFCD:
To initialize the routing scheme, click on the graphic of the outlet structure that matches your design.</t>
        </r>
      </text>
    </comment>
    <comment ref="C48" authorId="0" shapeId="0" xr:uid="{00000000-0006-0000-0700-000002000000}">
      <text>
        <r>
          <rPr>
            <sz val="10"/>
            <color rgb="FF000000"/>
            <rFont val="Arial"/>
            <scheme val="minor"/>
          </rPr>
          <t>UDFCD:
Link this column to sheet WQCV column N values only if the WS elevations match.  This column is optional, the outlet can be sized without it.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A00-000001000000}">
      <text>
        <r>
          <rPr>
            <sz val="10"/>
            <color rgb="FF000000"/>
            <rFont val="Arial"/>
            <scheme val="minor"/>
          </rPr>
          <t>UDFCD:
Can be linked to sheet 'Spillway', column B</t>
        </r>
      </text>
    </comment>
    <comment ref="H10" authorId="0" shapeId="0" xr:uid="{00000000-0006-0000-0A00-000002000000}">
      <text>
        <r>
          <rPr>
            <sz val="10"/>
            <color rgb="FF000000"/>
            <rFont val="Arial"/>
            <scheme val="minor"/>
          </rPr>
          <t>UDFCD:
Can be Linked to sheet 'Spillway', column F</t>
        </r>
      </text>
    </comment>
    <comment ref="I10" authorId="0" shapeId="0" xr:uid="{00000000-0006-0000-0A00-000003000000}">
      <text>
        <r>
          <rPr>
            <sz val="10"/>
            <color rgb="FF000000"/>
            <rFont val="Arial"/>
            <scheme val="minor"/>
          </rPr>
          <t>UDFCD:
Can be linked to sheet 'Pond', column H</t>
        </r>
      </text>
    </comment>
    <comment ref="C58" authorId="0" shapeId="0" xr:uid="{00000000-0006-0000-0A00-000004000000}">
      <text>
        <r>
          <rPr>
            <sz val="10"/>
            <color rgb="FF000000"/>
            <rFont val="Arial"/>
            <scheme val="minor"/>
          </rPr>
          <t>UDFCD:
Copy from sheet 'Hydrograph' with the two buttons above or link to CUHP 'Selected Storm' inflow hydrograph.   Be sure to 
match dt !</t>
        </r>
      </text>
    </comment>
  </commentList>
</comments>
</file>

<file path=xl/sharedStrings.xml><?xml version="1.0" encoding="utf-8"?>
<sst xmlns="http://schemas.openxmlformats.org/spreadsheetml/2006/main" count="1005" uniqueCount="563">
  <si>
    <t>DETENTION VOLUME ESTIMATING WORKBOOK</t>
  </si>
  <si>
    <t>Version 2.2, Released January 2010</t>
  </si>
  <si>
    <t>Urban Drainage and Flood Control District</t>
  </si>
  <si>
    <t>Denver, Colorado</t>
  </si>
  <si>
    <t>Purpose:</t>
  </si>
  <si>
    <t>This workbook aids in the estimation of stormwater detention storage</t>
  </si>
  <si>
    <t>volume for urban watersheds that are smaller than 160 acres.</t>
  </si>
  <si>
    <t>Function:</t>
  </si>
  <si>
    <t xml:space="preserve">1.  To apply the Rational Method (sometimes called the Modified FAA Method) </t>
  </si>
  <si>
    <t xml:space="preserve">     and Hydrograph Method to estimate stormwater detention volume.</t>
  </si>
  <si>
    <t xml:space="preserve">2.  To approximate the storage volume of a detention basin given </t>
  </si>
  <si>
    <t xml:space="preserve">     the basin geometry.</t>
  </si>
  <si>
    <t xml:space="preserve"> </t>
  </si>
  <si>
    <t>3. To estimate a stage-storage-discharge relationship for a detention basin</t>
  </si>
  <si>
    <t>Content:</t>
  </si>
  <si>
    <t xml:space="preserve"> This workbook consists of the following sheets:</t>
  </si>
  <si>
    <t xml:space="preserve"> Detention Volume Estimating Calculations:</t>
  </si>
  <si>
    <t>Modified FAA</t>
  </si>
  <si>
    <t xml:space="preserve"> Estimates detention storage volume using the Rational-Modified FAA method.</t>
  </si>
  <si>
    <t>Hydrograph</t>
  </si>
  <si>
    <t xml:space="preserve"> Estimates detention storage volume using a simplified Hydrograph Method.</t>
  </si>
  <si>
    <t>Full-Spectrum</t>
  </si>
  <si>
    <t xml:space="preserve"> Estimates detention storage volume using the Excess Urban Runoff Volume (EURV) Control Method.</t>
  </si>
  <si>
    <t xml:space="preserve"> Preparation of Stage-Storage Tables for Detention Basins:</t>
  </si>
  <si>
    <t>Pond</t>
  </si>
  <si>
    <t xml:space="preserve"> Tabulates stage-storage relationship estimates for various pond shapes.</t>
  </si>
  <si>
    <t xml:space="preserve"> Preparation of Stage-discharge Tables Using Outlets with Inlet &amp; Outlet Control:</t>
  </si>
  <si>
    <t>WQCV</t>
  </si>
  <si>
    <t xml:space="preserve"> Tabulates a stage-discharge relationship for the water quality capture volume outlet structure (inlet control).</t>
  </si>
  <si>
    <t>Restrictor Plate</t>
  </si>
  <si>
    <t>Sizes a choking plate over a circular vertical orifice and dimensions an equivalent rectangular orifice.</t>
  </si>
  <si>
    <t>Outlet</t>
  </si>
  <si>
    <t xml:space="preserve"> Tabulates a stage-discharge relationship for the final outlet structure (inlet control).</t>
  </si>
  <si>
    <t>Culvert</t>
  </si>
  <si>
    <t xml:space="preserve"> Tabulates a stage-discharge relationship for the outlet culvert, comparing inlet vs. outlet control.</t>
  </si>
  <si>
    <t>Spillway</t>
  </si>
  <si>
    <t xml:space="preserve"> Tabulates a stage-discharge relationship for a spillway.</t>
  </si>
  <si>
    <t xml:space="preserve"> Reservoir Routing Estimation:</t>
  </si>
  <si>
    <t>Routing</t>
  </si>
  <si>
    <t xml:space="preserve"> Estimates Reservoir Routing.</t>
  </si>
  <si>
    <t>Design Info</t>
  </si>
  <si>
    <t xml:space="preserve"> Provides runoff coefficient vs. watershed imperviousness relationships.</t>
  </si>
  <si>
    <t>Acknowledgements:</t>
  </si>
  <si>
    <t>Spreadsheet Development Team:</t>
  </si>
  <si>
    <t>Dr. James C.Y. Guo, P.E.</t>
  </si>
  <si>
    <t>Professor, Department of Civil Engineering</t>
  </si>
  <si>
    <t>University of Colorado at Denver</t>
  </si>
  <si>
    <t>Laura Kroeger, P.E. and Ken MacKenzie, P.E.</t>
  </si>
  <si>
    <t>Senior Project Engineers, Design and Construction Program</t>
  </si>
  <si>
    <t>Comments?</t>
  </si>
  <si>
    <t>Direct all comments regarding this spreadsheet workbook to:</t>
  </si>
  <si>
    <t>UDFCD email</t>
  </si>
  <si>
    <t>Revisions?</t>
  </si>
  <si>
    <t>Check for revised versions of this or any other workbook at:</t>
  </si>
  <si>
    <t>Downloads</t>
  </si>
  <si>
    <r>
      <rPr>
        <b/>
        <sz val="14"/>
        <color theme="1"/>
        <rFont val="Arial"/>
      </rPr>
      <t xml:space="preserve">DETENTION VOLUME BY THE MODIFIED FAA METHOD
</t>
    </r>
    <r>
      <rPr>
        <b/>
        <sz val="12"/>
        <color theme="1"/>
        <rFont val="Arial"/>
      </rPr>
      <t>(See USDCM Volume 2 Storage Chapter for description of method)</t>
    </r>
  </si>
  <si>
    <r>
      <rPr>
        <b/>
        <sz val="14"/>
        <color theme="1"/>
        <rFont val="Arial"/>
      </rPr>
      <t xml:space="preserve">DETENTION VOLUME BY THE MODIFIED FAA METHOD
</t>
    </r>
    <r>
      <rPr>
        <b/>
        <sz val="12"/>
        <color theme="1"/>
        <rFont val="Arial"/>
      </rPr>
      <t>(See USDCM Volume 2 Storage Chapter for description of method)</t>
    </r>
  </si>
  <si>
    <t>Project:</t>
  </si>
  <si>
    <t>Basin ID:</t>
  </si>
  <si>
    <t>(For catchments less than 160 acres only.  For larger catchments, use hydrograph routing method)</t>
  </si>
  <si>
    <r>
      <rPr>
        <b/>
        <sz val="12"/>
        <color theme="1"/>
        <rFont val="Arial"/>
      </rPr>
      <t xml:space="preserve">Determination of </t>
    </r>
    <r>
      <rPr>
        <b/>
        <sz val="12"/>
        <color rgb="FFFF0000"/>
        <rFont val="Arial"/>
      </rPr>
      <t>MINOR</t>
    </r>
    <r>
      <rPr>
        <b/>
        <sz val="12"/>
        <color theme="1"/>
        <rFont val="Arial"/>
      </rPr>
      <t xml:space="preserve"> Detention Volume Using Modified FAA Method</t>
    </r>
  </si>
  <si>
    <r>
      <rPr>
        <b/>
        <sz val="12"/>
        <color theme="1"/>
        <rFont val="Arial"/>
      </rPr>
      <t xml:space="preserve">Determination of </t>
    </r>
    <r>
      <rPr>
        <b/>
        <sz val="12"/>
        <color rgb="FFFF0000"/>
        <rFont val="Arial"/>
      </rPr>
      <t>MAJOR</t>
    </r>
    <r>
      <rPr>
        <b/>
        <sz val="12"/>
        <color theme="1"/>
        <rFont val="Arial"/>
      </rPr>
      <t xml:space="preserve"> Detention Volume Using Modified FAA Method</t>
    </r>
  </si>
  <si>
    <t>Design Information (Input):</t>
  </si>
  <si>
    <t>Catchment Drainage Imperviousness</t>
  </si>
  <si>
    <r>
      <rPr>
        <sz val="10"/>
        <color theme="1"/>
        <rFont val="Arial"/>
      </rPr>
      <t>I</t>
    </r>
    <r>
      <rPr>
        <vertAlign val="subscript"/>
        <sz val="10"/>
        <color theme="1"/>
        <rFont val="Arial"/>
      </rPr>
      <t>a</t>
    </r>
    <r>
      <rPr>
        <sz val="10"/>
        <color theme="1"/>
        <rFont val="Arial"/>
      </rPr>
      <t xml:space="preserve"> =</t>
    </r>
  </si>
  <si>
    <t>percent</t>
  </si>
  <si>
    <r>
      <rPr>
        <sz val="10"/>
        <color theme="1"/>
        <rFont val="Arial"/>
      </rPr>
      <t>I</t>
    </r>
    <r>
      <rPr>
        <vertAlign val="subscript"/>
        <sz val="10"/>
        <color theme="1"/>
        <rFont val="Arial"/>
      </rPr>
      <t>a</t>
    </r>
    <r>
      <rPr>
        <sz val="10"/>
        <color theme="1"/>
        <rFont val="Arial"/>
      </rPr>
      <t xml:space="preserve"> =</t>
    </r>
  </si>
  <si>
    <t>Catchment Drainage Area</t>
  </si>
  <si>
    <t>A =</t>
  </si>
  <si>
    <t>acres</t>
  </si>
  <si>
    <t>Predevelopment NRCS Soil Group</t>
  </si>
  <si>
    <t>Type =</t>
  </si>
  <si>
    <t>A, B, C, or D</t>
  </si>
  <si>
    <t>Return Period for Detention Control</t>
  </si>
  <si>
    <t>T =</t>
  </si>
  <si>
    <t>years (2, 5, 10, 25, 50, or 100)</t>
  </si>
  <si>
    <t>Time of Concentration of Watershed</t>
  </si>
  <si>
    <t>Tc =</t>
  </si>
  <si>
    <t>minutes</t>
  </si>
  <si>
    <t>Allowable Unit Release Rate</t>
  </si>
  <si>
    <t>q =</t>
  </si>
  <si>
    <t>cfs/acre</t>
  </si>
  <si>
    <t>One-hour Precipitation</t>
  </si>
  <si>
    <r>
      <rPr>
        <sz val="10"/>
        <color theme="1"/>
        <rFont val="Arial"/>
      </rPr>
      <t>P</t>
    </r>
    <r>
      <rPr>
        <vertAlign val="subscript"/>
        <sz val="10"/>
        <color theme="1"/>
        <rFont val="Arial"/>
      </rPr>
      <t>1</t>
    </r>
    <r>
      <rPr>
        <sz val="10"/>
        <color theme="1"/>
        <rFont val="Arial"/>
      </rPr>
      <t xml:space="preserve"> =</t>
    </r>
  </si>
  <si>
    <t>inches</t>
  </si>
  <si>
    <r>
      <rPr>
        <sz val="10"/>
        <color theme="1"/>
        <rFont val="Arial"/>
      </rPr>
      <t>P</t>
    </r>
    <r>
      <rPr>
        <vertAlign val="subscript"/>
        <sz val="10"/>
        <color theme="1"/>
        <rFont val="Arial"/>
      </rPr>
      <t>1</t>
    </r>
    <r>
      <rPr>
        <sz val="10"/>
        <color theme="1"/>
        <rFont val="Arial"/>
      </rPr>
      <t xml:space="preserve"> =</t>
    </r>
  </si>
  <si>
    <r>
      <rPr>
        <b/>
        <sz val="10"/>
        <color theme="1"/>
        <rFont val="Arial"/>
      </rPr>
      <t>Design Rainfall IDF Formula   i = C</t>
    </r>
    <r>
      <rPr>
        <b/>
        <vertAlign val="subscript"/>
        <sz val="10"/>
        <color theme="1"/>
        <rFont val="Arial"/>
      </rPr>
      <t>1</t>
    </r>
    <r>
      <rPr>
        <b/>
        <sz val="10"/>
        <color theme="1"/>
        <rFont val="Arial"/>
      </rPr>
      <t>* P</t>
    </r>
    <r>
      <rPr>
        <b/>
        <vertAlign val="subscript"/>
        <sz val="10"/>
        <color theme="1"/>
        <rFont val="Arial"/>
      </rPr>
      <t>1</t>
    </r>
    <r>
      <rPr>
        <b/>
        <sz val="10"/>
        <color theme="1"/>
        <rFont val="Arial"/>
      </rPr>
      <t>/(C</t>
    </r>
    <r>
      <rPr>
        <b/>
        <vertAlign val="subscript"/>
        <sz val="10"/>
        <color theme="1"/>
        <rFont val="Arial"/>
      </rPr>
      <t>2</t>
    </r>
    <r>
      <rPr>
        <b/>
        <sz val="10"/>
        <color theme="1"/>
        <rFont val="Arial"/>
      </rPr>
      <t>+T</t>
    </r>
    <r>
      <rPr>
        <b/>
        <vertAlign val="subscript"/>
        <sz val="10"/>
        <color theme="1"/>
        <rFont val="Arial"/>
      </rPr>
      <t>c</t>
    </r>
    <r>
      <rPr>
        <b/>
        <sz val="10"/>
        <color theme="1"/>
        <rFont val="Arial"/>
      </rPr>
      <t>)^C</t>
    </r>
    <r>
      <rPr>
        <b/>
        <vertAlign val="subscript"/>
        <sz val="10"/>
        <color theme="1"/>
        <rFont val="Arial"/>
      </rPr>
      <t>3</t>
    </r>
    <r>
      <rPr>
        <b/>
        <sz val="10"/>
        <color theme="1"/>
        <rFont val="Arial"/>
      </rPr>
      <t xml:space="preserve"> </t>
    </r>
  </si>
  <si>
    <r>
      <rPr>
        <b/>
        <sz val="10"/>
        <color theme="1"/>
        <rFont val="Arial"/>
      </rPr>
      <t>Design Rainfall IDF Formula   i = C</t>
    </r>
    <r>
      <rPr>
        <b/>
        <vertAlign val="subscript"/>
        <sz val="10"/>
        <color theme="1"/>
        <rFont val="Arial"/>
      </rPr>
      <t>1</t>
    </r>
    <r>
      <rPr>
        <b/>
        <sz val="10"/>
        <color theme="1"/>
        <rFont val="Arial"/>
      </rPr>
      <t>* P</t>
    </r>
    <r>
      <rPr>
        <b/>
        <vertAlign val="subscript"/>
        <sz val="10"/>
        <color theme="1"/>
        <rFont val="Arial"/>
      </rPr>
      <t>1</t>
    </r>
    <r>
      <rPr>
        <b/>
        <sz val="10"/>
        <color theme="1"/>
        <rFont val="Arial"/>
      </rPr>
      <t>/(C</t>
    </r>
    <r>
      <rPr>
        <b/>
        <vertAlign val="subscript"/>
        <sz val="10"/>
        <color theme="1"/>
        <rFont val="Arial"/>
      </rPr>
      <t>2</t>
    </r>
    <r>
      <rPr>
        <b/>
        <sz val="10"/>
        <color theme="1"/>
        <rFont val="Arial"/>
      </rPr>
      <t>+T</t>
    </r>
    <r>
      <rPr>
        <b/>
        <vertAlign val="subscript"/>
        <sz val="10"/>
        <color theme="1"/>
        <rFont val="Arial"/>
      </rPr>
      <t>c</t>
    </r>
    <r>
      <rPr>
        <b/>
        <sz val="10"/>
        <color theme="1"/>
        <rFont val="Arial"/>
      </rPr>
      <t>)^C</t>
    </r>
    <r>
      <rPr>
        <b/>
        <vertAlign val="subscript"/>
        <sz val="10"/>
        <color theme="1"/>
        <rFont val="Arial"/>
      </rPr>
      <t>3</t>
    </r>
    <r>
      <rPr>
        <b/>
        <sz val="10"/>
        <color theme="1"/>
        <rFont val="Arial"/>
      </rPr>
      <t xml:space="preserve"> </t>
    </r>
  </si>
  <si>
    <t>Coefficient One</t>
  </si>
  <si>
    <r>
      <rPr>
        <sz val="10"/>
        <color theme="1"/>
        <rFont val="Arial"/>
      </rPr>
      <t>C</t>
    </r>
    <r>
      <rPr>
        <vertAlign val="subscript"/>
        <sz val="10"/>
        <color theme="1"/>
        <rFont val="Arial"/>
      </rPr>
      <t>1</t>
    </r>
    <r>
      <rPr>
        <sz val="10"/>
        <color theme="1"/>
        <rFont val="Arial"/>
      </rPr>
      <t xml:space="preserve"> =</t>
    </r>
  </si>
  <si>
    <r>
      <rPr>
        <sz val="10"/>
        <color theme="1"/>
        <rFont val="Arial"/>
      </rPr>
      <t>C</t>
    </r>
    <r>
      <rPr>
        <vertAlign val="subscript"/>
        <sz val="10"/>
        <color theme="1"/>
        <rFont val="Arial"/>
      </rPr>
      <t>1</t>
    </r>
    <r>
      <rPr>
        <sz val="10"/>
        <color theme="1"/>
        <rFont val="Arial"/>
      </rPr>
      <t xml:space="preserve"> =</t>
    </r>
  </si>
  <si>
    <t>Coefficient Two</t>
  </si>
  <si>
    <r>
      <rPr>
        <sz val="10"/>
        <color theme="1"/>
        <rFont val="Arial"/>
      </rPr>
      <t>C</t>
    </r>
    <r>
      <rPr>
        <vertAlign val="subscript"/>
        <sz val="10"/>
        <color theme="1"/>
        <rFont val="Arial"/>
      </rPr>
      <t>2</t>
    </r>
    <r>
      <rPr>
        <sz val="10"/>
        <color theme="1"/>
        <rFont val="Arial"/>
      </rPr>
      <t xml:space="preserve"> =</t>
    </r>
  </si>
  <si>
    <r>
      <rPr>
        <sz val="10"/>
        <color theme="1"/>
        <rFont val="Arial"/>
      </rPr>
      <t>C</t>
    </r>
    <r>
      <rPr>
        <vertAlign val="subscript"/>
        <sz val="10"/>
        <color theme="1"/>
        <rFont val="Arial"/>
      </rPr>
      <t>2</t>
    </r>
    <r>
      <rPr>
        <sz val="10"/>
        <color theme="1"/>
        <rFont val="Arial"/>
      </rPr>
      <t xml:space="preserve"> =</t>
    </r>
  </si>
  <si>
    <t>Coefficient Three</t>
  </si>
  <si>
    <r>
      <rPr>
        <sz val="10"/>
        <color theme="1"/>
        <rFont val="Arial"/>
      </rPr>
      <t>C</t>
    </r>
    <r>
      <rPr>
        <vertAlign val="subscript"/>
        <sz val="10"/>
        <color theme="1"/>
        <rFont val="Arial"/>
      </rPr>
      <t>3</t>
    </r>
    <r>
      <rPr>
        <sz val="10"/>
        <color theme="1"/>
        <rFont val="Arial"/>
      </rPr>
      <t xml:space="preserve"> =</t>
    </r>
  </si>
  <si>
    <r>
      <rPr>
        <sz val="10"/>
        <color theme="1"/>
        <rFont val="Arial"/>
      </rPr>
      <t>C</t>
    </r>
    <r>
      <rPr>
        <vertAlign val="subscript"/>
        <sz val="10"/>
        <color theme="1"/>
        <rFont val="Arial"/>
      </rPr>
      <t>3</t>
    </r>
    <r>
      <rPr>
        <sz val="10"/>
        <color theme="1"/>
        <rFont val="Arial"/>
      </rPr>
      <t xml:space="preserve"> =</t>
    </r>
  </si>
  <si>
    <t>Determination of Average Outflow from the Basin (Calculated):</t>
  </si>
  <si>
    <t>Runoff Coefficient</t>
  </si>
  <si>
    <t>C =</t>
  </si>
  <si>
    <t>Inflow Peak Runoff</t>
  </si>
  <si>
    <t>Qp-in =</t>
  </si>
  <si>
    <t>cfs</t>
  </si>
  <si>
    <t>Allowable Peak Outflow Rate</t>
  </si>
  <si>
    <t>Qp-out =</t>
  </si>
  <si>
    <t xml:space="preserve">Mod. FAA Minor Storage Volume = </t>
  </si>
  <si>
    <t>cubic feet</t>
  </si>
  <si>
    <t xml:space="preserve">Mod. FAA Major Storage Volume = </t>
  </si>
  <si>
    <t>acre-ft</t>
  </si>
  <si>
    <t>&lt;- Enter Rainfall Duration Incremental Increase Value Here (e.g. 5 for 5-Minutes)</t>
  </si>
  <si>
    <t>Rainfall</t>
  </si>
  <si>
    <t>Inflow</t>
  </si>
  <si>
    <t>Adjustment</t>
  </si>
  <si>
    <t>Average</t>
  </si>
  <si>
    <t>Outflow</t>
  </si>
  <si>
    <t>Storage</t>
  </si>
  <si>
    <t>Duration</t>
  </si>
  <si>
    <t>Intensity</t>
  </si>
  <si>
    <t>Volume</t>
  </si>
  <si>
    <t>Factor</t>
  </si>
  <si>
    <t>inches / hr</t>
  </si>
  <si>
    <t>"m"</t>
  </si>
  <si>
    <t>(input)</t>
  </si>
  <si>
    <t>(output)</t>
  </si>
  <si>
    <t>Mod. FAA Minor Storage Volume (cubic ft.) =</t>
  </si>
  <si>
    <t>Mod. FAA Major Storage Volume (cubic ft.) =</t>
  </si>
  <si>
    <t>Mod. FAA Minor Storage Volume (acre-ft.) =</t>
  </si>
  <si>
    <t>Mod. FAA Major Storage Volume (acre-ft.) =</t>
  </si>
  <si>
    <t>DETENTION VOLUME APPROXIMATION USING THE HYDROGRAPH METHOD</t>
  </si>
  <si>
    <t>MINOR</t>
  </si>
  <si>
    <t>MAJOR</t>
  </si>
  <si>
    <t xml:space="preserve">Max. Allowable Peak Outflow  </t>
  </si>
  <si>
    <t xml:space="preserve">cfs       </t>
  </si>
  <si>
    <t xml:space="preserve">Time to Peak Outflow </t>
  </si>
  <si>
    <t>Tp-out =</t>
  </si>
  <si>
    <r>
      <rPr>
        <b/>
        <sz val="11"/>
        <color theme="1"/>
        <rFont val="Arial"/>
      </rPr>
      <t xml:space="preserve"> </t>
    </r>
    <r>
      <rPr>
        <b/>
        <sz val="11"/>
        <color rgb="FFFF0000"/>
        <rFont val="Arial"/>
      </rPr>
      <t>MAJOR</t>
    </r>
    <r>
      <rPr>
        <b/>
        <sz val="11"/>
        <color theme="1"/>
        <rFont val="Arial"/>
      </rPr>
      <t xml:space="preserve"> (e.g. 25-, 50-, or 100-year) EVENT</t>
    </r>
  </si>
  <si>
    <t xml:space="preserve">Time  </t>
  </si>
  <si>
    <t>Increm.</t>
  </si>
  <si>
    <t>hydrograph</t>
  </si>
  <si>
    <t>Rising Hy</t>
  </si>
  <si>
    <t>NOTE:  THIS IS A FIRST APPROXIMATION ONLY</t>
  </si>
  <si>
    <t>EXCESS URBAN RUNOFF CONTROL (FULL-SPECTRUM) DETENTION SIZING</t>
  </si>
  <si>
    <t>* User input data 
shown in blue.</t>
  </si>
  <si>
    <t>Area of Watershed (acres)</t>
  </si>
  <si>
    <t>Subwatershed Imperviousness</t>
  </si>
  <si>
    <t>Level of Minimizing Directly Connected 
Impervious Area (MDCIA)</t>
  </si>
  <si>
    <r>
      <rPr>
        <b/>
        <sz val="10"/>
        <color theme="1"/>
        <rFont val="Arial"/>
      </rPr>
      <t>Effective Imperviousness</t>
    </r>
    <r>
      <rPr>
        <b/>
        <vertAlign val="superscript"/>
        <sz val="10"/>
        <color theme="1"/>
        <rFont val="Arial"/>
      </rPr>
      <t>1</t>
    </r>
  </si>
  <si>
    <t>Hydrologic Soil Type</t>
  </si>
  <si>
    <t>Percentage of Area</t>
  </si>
  <si>
    <t>Area (acres)</t>
  </si>
  <si>
    <t>Type A</t>
  </si>
  <si>
    <t>Type B</t>
  </si>
  <si>
    <t>Type C or D</t>
  </si>
  <si>
    <t>Recommended Horton's Equation Parameters for CUHP</t>
  </si>
  <si>
    <t>100-year Detention Volume Including WQCV</t>
  </si>
  <si>
    <t>Infiltration (inches per hour)</t>
  </si>
  <si>
    <r>
      <rPr>
        <b/>
        <sz val="10"/>
        <color theme="1"/>
        <rFont val="Arial"/>
      </rPr>
      <t>Decay             Coefficient--</t>
    </r>
    <r>
      <rPr>
        <b/>
        <i/>
        <sz val="10"/>
        <color theme="1"/>
        <rFont val="UniversalMath1 BT"/>
      </rPr>
      <t>a</t>
    </r>
  </si>
  <si>
    <t>100-year Detention Volume plus WQCV</t>
  </si>
  <si>
    <r>
      <rPr>
        <b/>
        <sz val="10"/>
        <color theme="1"/>
        <rFont val="Arial"/>
      </rPr>
      <t>Initial--</t>
    </r>
    <r>
      <rPr>
        <b/>
        <i/>
        <sz val="10"/>
        <color theme="1"/>
        <rFont val="Californian FB"/>
      </rPr>
      <t>f</t>
    </r>
    <r>
      <rPr>
        <b/>
        <i/>
        <vertAlign val="subscript"/>
        <sz val="10"/>
        <color theme="1"/>
        <rFont val="Californian FB"/>
      </rPr>
      <t>i</t>
    </r>
  </si>
  <si>
    <r>
      <rPr>
        <b/>
        <sz val="10"/>
        <color theme="1"/>
        <rFont val="Arial"/>
      </rPr>
      <t>Final--</t>
    </r>
    <r>
      <rPr>
        <b/>
        <i/>
        <sz val="10"/>
        <color theme="1"/>
        <rFont val="Californian FB"/>
      </rPr>
      <t>fo</t>
    </r>
  </si>
  <si>
    <t>100-year Detention Volume plus 1/2 WQCV</t>
  </si>
  <si>
    <r>
      <rPr>
        <b/>
        <sz val="10"/>
        <color theme="1"/>
        <rFont val="Arial"/>
      </rPr>
      <t xml:space="preserve">Detention Volumes </t>
    </r>
    <r>
      <rPr>
        <b/>
        <vertAlign val="superscript"/>
        <sz val="10"/>
        <color theme="1"/>
        <rFont val="Arial"/>
      </rPr>
      <t>2,5</t>
    </r>
  </si>
  <si>
    <r>
      <rPr>
        <b/>
        <sz val="10"/>
        <color theme="1"/>
        <rFont val="Arial"/>
      </rPr>
      <t>Maximum Allowable Release Rate, cfs</t>
    </r>
    <r>
      <rPr>
        <b/>
        <vertAlign val="superscript"/>
        <sz val="10"/>
        <color theme="1"/>
        <rFont val="Arial"/>
      </rPr>
      <t>3</t>
    </r>
  </si>
  <si>
    <t>(watershed inches)</t>
  </si>
  <si>
    <t>(acre-feet)</t>
  </si>
  <si>
    <r>
      <rPr>
        <b/>
        <sz val="10"/>
        <color theme="1"/>
        <rFont val="Arial"/>
      </rPr>
      <t>Excess Urban Runoff Volume</t>
    </r>
    <r>
      <rPr>
        <b/>
        <vertAlign val="superscript"/>
        <sz val="10"/>
        <color theme="1"/>
        <rFont val="Arial"/>
      </rPr>
      <t>4</t>
    </r>
  </si>
  <si>
    <t>Design Oulet to Empty EURV in 72 Hours</t>
  </si>
  <si>
    <t>5</t>
  </si>
  <si>
    <t>Detention Volume</t>
  </si>
  <si>
    <t>Excess Runoff Volume inches/ watershed area</t>
  </si>
  <si>
    <t>WARNING Sum Not = 100%</t>
  </si>
  <si>
    <t>Soil A</t>
  </si>
  <si>
    <t>WARNING Imp. &gt; 100%</t>
  </si>
  <si>
    <t>Soil B</t>
  </si>
  <si>
    <t>Soil C or D</t>
  </si>
  <si>
    <t xml:space="preserve">Excess Urban Runoff Volume </t>
  </si>
  <si>
    <t>100-yr Total Volume inches/ watershed area</t>
  </si>
  <si>
    <t>100-yr Detention Volume</t>
  </si>
  <si>
    <t>Recommended Maximum Allowable Unit Flow Release Rates (cfs/acre) of Tributary Catchment</t>
  </si>
  <si>
    <t>Design Return Period (Years)</t>
  </si>
  <si>
    <t>Weighted average for watershed</t>
  </si>
  <si>
    <t>Recommended Maximum Allowable Unit Flow Release Rates (cfs) of Tributary Catchment</t>
  </si>
  <si>
    <t>Modified</t>
  </si>
  <si>
    <t>K100</t>
  </si>
  <si>
    <t>Excess runoff</t>
  </si>
  <si>
    <t>Trendline</t>
  </si>
  <si>
    <t>Type A soil</t>
  </si>
  <si>
    <t>Imp ratio</t>
  </si>
  <si>
    <t>% Imp</t>
  </si>
  <si>
    <t>Ac-Ft/Ac</t>
  </si>
  <si>
    <t>Inches</t>
  </si>
  <si>
    <t>Values</t>
  </si>
  <si>
    <t>A-soil Excess Runoff</t>
  </si>
  <si>
    <t>B-soil Excess Runoff</t>
  </si>
  <si>
    <t>C/D soil Excess Runoff</t>
  </si>
  <si>
    <t>Notes:</t>
  </si>
  <si>
    <t>1) Effective imperviousness is based on Figure ND-1 of the Urban Storm Drainage Criteria Manual (USDCM).</t>
  </si>
  <si>
    <t>2) Results shown reflect runoff reduction from Level 1 or 2 MDCIA and are plotted at the watershed's total imperviousness value; the impact of MDCIA is reflected by the results being below the curves.</t>
  </si>
  <si>
    <t>3) Maximum allowable release rates for 100-year event are based on Table SO-1. Outlet for the Excess Urban Runoff Volume (EURV) to be designed to empty out the EURV in 72 hours. Outlet design is similar to one for the WQCV outlet of an extended detention basin (i.e., perforated plate with a micro-pool) and extends to top of EURV water surface elevation.</t>
  </si>
  <si>
    <t>4) EURV approximates the difference between developed and pre-developed runoff volume.</t>
  </si>
  <si>
    <t>STAGE-DISCHARGE SIZING OF THE WATER QUALITY CAPTURE VOLUME (WQCV) OUTLET</t>
  </si>
  <si>
    <t xml:space="preserve">Project: </t>
  </si>
  <si>
    <t>WQCV Design Volume (Input):</t>
  </si>
  <si>
    <r>
      <rPr>
        <sz val="10"/>
        <color theme="1"/>
        <rFont val="Arial"/>
      </rPr>
      <t>Catchment Imperviousness, I</t>
    </r>
    <r>
      <rPr>
        <vertAlign val="subscript"/>
        <sz val="10"/>
        <color theme="1"/>
        <rFont val="Arial"/>
      </rPr>
      <t>a</t>
    </r>
    <r>
      <rPr>
        <sz val="10"/>
        <color theme="1"/>
        <rFont val="Arial"/>
      </rPr>
      <t xml:space="preserve"> =</t>
    </r>
  </si>
  <si>
    <t>Diameter of holes, D =</t>
  </si>
  <si>
    <t>in.</t>
  </si>
  <si>
    <t>Time to Drain the Pond =</t>
  </si>
  <si>
    <t>hours</t>
  </si>
  <si>
    <t>Catchment Area, A =</t>
  </si>
  <si>
    <t>Number of holes per row, N =</t>
  </si>
  <si>
    <t>Depth at WQCV outlet above lowest perforation, H =</t>
  </si>
  <si>
    <t>OR</t>
  </si>
  <si>
    <t>Vertical distance between rows, h  =</t>
  </si>
  <si>
    <t>Number of rows, NL =</t>
  </si>
  <si>
    <t>Height of slot, H =</t>
  </si>
  <si>
    <r>
      <rPr>
        <sz val="10"/>
        <color theme="1"/>
        <rFont val="Arial"/>
      </rPr>
      <t>Orifice discharge coefficient, C</t>
    </r>
    <r>
      <rPr>
        <vertAlign val="subscript"/>
        <sz val="10"/>
        <color theme="1"/>
        <rFont val="Arial"/>
      </rPr>
      <t>o</t>
    </r>
    <r>
      <rPr>
        <sz val="10"/>
        <color theme="1"/>
        <rFont val="Arial"/>
      </rPr>
      <t xml:space="preserve"> =</t>
    </r>
  </si>
  <si>
    <t>Width of slot, W =</t>
  </si>
  <si>
    <t>Outlet Design Information (Output):</t>
  </si>
  <si>
    <t>watershed inches</t>
  </si>
  <si>
    <t>acre-feet</t>
  </si>
  <si>
    <t>Recommended maximum outlet area per row (based on 4" vertical spacing of rows), Ao =</t>
  </si>
  <si>
    <t>square inches</t>
  </si>
  <si>
    <t>Total opening area at each row based on user-input above, Ao =</t>
  </si>
  <si>
    <t>square feet</t>
  </si>
  <si>
    <t>Calculation of Collection Capacity:</t>
  </si>
  <si>
    <t xml:space="preserve">Central Elevations of Rows of Holes in feet </t>
  </si>
  <si>
    <t>Stage</t>
  </si>
  <si>
    <t>Row 1</t>
  </si>
  <si>
    <t>Row 2</t>
  </si>
  <si>
    <t>Row 3</t>
  </si>
  <si>
    <t>Row 4</t>
  </si>
  <si>
    <t>Row 5</t>
  </si>
  <si>
    <t>Row 6</t>
  </si>
  <si>
    <t>Row 7</t>
  </si>
  <si>
    <t>Row 8</t>
  </si>
  <si>
    <t>Row 9</t>
  </si>
  <si>
    <t>Row 10</t>
  </si>
  <si>
    <t>Row 11</t>
  </si>
  <si>
    <t>Row 12</t>
  </si>
  <si>
    <t>Row 13</t>
  </si>
  <si>
    <t>Row 14</t>
  </si>
  <si>
    <t>Row 15</t>
  </si>
  <si>
    <t>Row 16</t>
  </si>
  <si>
    <t>Row 17</t>
  </si>
  <si>
    <t>Row 18</t>
  </si>
  <si>
    <t>S</t>
  </si>
  <si>
    <t>ft</t>
  </si>
  <si>
    <t>Flow</t>
  </si>
  <si>
    <t>Collection Capacity for Each Row of Holes in cfs</t>
  </si>
  <si>
    <t>STAGE-STORAGE SIZING FOR POLYGONAL, ELLIPTICAL, OR IRREGULAR PONDS</t>
  </si>
  <si>
    <t>Check Pond Shape</t>
  </si>
  <si>
    <t>Width of Pond Bottom, W  =</t>
  </si>
  <si>
    <t xml:space="preserve">Right Triangle </t>
  </si>
  <si>
    <t>OR…</t>
  </si>
  <si>
    <t>Length of Pond Bottom, L  =</t>
  </si>
  <si>
    <t xml:space="preserve">Isosceles Triangle </t>
  </si>
  <si>
    <r>
      <rPr>
        <sz val="10"/>
        <color theme="1"/>
        <rFont val="Arial"/>
      </rPr>
      <t>Dam Side-slope (H:V), Z</t>
    </r>
    <r>
      <rPr>
        <vertAlign val="subscript"/>
        <sz val="10"/>
        <color theme="1"/>
        <rFont val="Arial"/>
      </rPr>
      <t>d</t>
    </r>
    <r>
      <rPr>
        <sz val="10"/>
        <color theme="1"/>
        <rFont val="Arial"/>
      </rPr>
      <t xml:space="preserve">  =</t>
    </r>
  </si>
  <si>
    <t>ft/ft</t>
  </si>
  <si>
    <t xml:space="preserve">Rectangle </t>
  </si>
  <si>
    <t>Circle / Ellipse</t>
  </si>
  <si>
    <t xml:space="preserve">Irregular </t>
  </si>
  <si>
    <t>(Use Overide values in cells G32:G52)</t>
  </si>
  <si>
    <t xml:space="preserve">Storage Requirement from Sheet 'Modified FAA': </t>
  </si>
  <si>
    <t>acre-ft.</t>
  </si>
  <si>
    <t>Stage-Storage Relationship:</t>
  </si>
  <si>
    <t xml:space="preserve">Storage Requirement from Sheet 'Hydrograph': </t>
  </si>
  <si>
    <t xml:space="preserve">Storage Requirement from Sheet 'Full-Spectrum': </t>
  </si>
  <si>
    <t>Labels</t>
  </si>
  <si>
    <t xml:space="preserve">Side </t>
  </si>
  <si>
    <t>Surface</t>
  </si>
  <si>
    <t>Target Volumes</t>
  </si>
  <si>
    <t>for WQCV, Minor,</t>
  </si>
  <si>
    <t>Slope</t>
  </si>
  <si>
    <t>Width at</t>
  </si>
  <si>
    <t>Length at</t>
  </si>
  <si>
    <t>Area at</t>
  </si>
  <si>
    <t>Below</t>
  </si>
  <si>
    <t>&amp; Major Storage</t>
  </si>
  <si>
    <t xml:space="preserve"> (H:V)</t>
  </si>
  <si>
    <t>Stages</t>
  </si>
  <si>
    <r>
      <rPr>
        <b/>
        <sz val="10"/>
        <color theme="1"/>
        <rFont val="Arial"/>
      </rPr>
      <t>ft</t>
    </r>
    <r>
      <rPr>
        <b/>
        <vertAlign val="superscript"/>
        <sz val="10"/>
        <color theme="1"/>
        <rFont val="Arial"/>
      </rPr>
      <t>2</t>
    </r>
  </si>
  <si>
    <r>
      <rPr>
        <b/>
        <sz val="10"/>
        <color theme="1"/>
        <rFont val="Arial"/>
      </rPr>
      <t>ft</t>
    </r>
    <r>
      <rPr>
        <b/>
        <vertAlign val="superscript"/>
        <sz val="10"/>
        <color theme="1"/>
        <rFont val="Arial"/>
      </rPr>
      <t>2</t>
    </r>
    <r>
      <rPr>
        <b/>
        <sz val="10"/>
        <color rgb="FFFF0000"/>
        <rFont val="Arial"/>
      </rPr>
      <t xml:space="preserve">  User</t>
    </r>
  </si>
  <si>
    <r>
      <rPr>
        <b/>
        <sz val="10"/>
        <color theme="1"/>
        <rFont val="Arial"/>
      </rPr>
      <t>ft</t>
    </r>
    <r>
      <rPr>
        <b/>
        <vertAlign val="superscript"/>
        <sz val="10"/>
        <color theme="1"/>
        <rFont val="Arial"/>
      </rPr>
      <t>3</t>
    </r>
  </si>
  <si>
    <t>Volumes</t>
  </si>
  <si>
    <t>Below El.</t>
  </si>
  <si>
    <t>Overide</t>
  </si>
  <si>
    <t>(for goal seek)</t>
  </si>
  <si>
    <t>RESTRICTOR PLATE SIZING FOR CIRCULAR VERTICAL ORIFICES</t>
  </si>
  <si>
    <t>X</t>
  </si>
  <si>
    <t xml:space="preserve">#1 Vertical </t>
  </si>
  <si>
    <t xml:space="preserve">#2 Vertical </t>
  </si>
  <si>
    <t>Sizing the Restrictor Plate for Circular Vertical Orifices or Pipes (Input)</t>
  </si>
  <si>
    <t>Orifice</t>
  </si>
  <si>
    <t xml:space="preserve">Water Surface Elevation at Design Depth </t>
  </si>
  <si>
    <t>Elev: WS =</t>
  </si>
  <si>
    <t>feet</t>
  </si>
  <si>
    <t>Pipe/Vertical Orifice Entrance Invert Elevation</t>
  </si>
  <si>
    <t>Elev: Invert =</t>
  </si>
  <si>
    <t>Required Peak Flow through Orifice at Design Depth</t>
  </si>
  <si>
    <t>Q =</t>
  </si>
  <si>
    <t>Pipe/Vertical Orifice Diameter (inches)</t>
  </si>
  <si>
    <t>Dia =</t>
  </si>
  <si>
    <t>Orifice Coefficient</t>
  </si>
  <si>
    <r>
      <rPr>
        <sz val="9"/>
        <color theme="1"/>
        <rFont val="Arial"/>
      </rPr>
      <t>C</t>
    </r>
    <r>
      <rPr>
        <vertAlign val="subscript"/>
        <sz val="9"/>
        <color theme="1"/>
        <rFont val="Arial"/>
      </rPr>
      <t>o</t>
    </r>
    <r>
      <rPr>
        <sz val="9"/>
        <color theme="1"/>
        <rFont val="Arial"/>
      </rPr>
      <t xml:space="preserve"> =</t>
    </r>
  </si>
  <si>
    <t>Full-flow Capacity (Calculated)</t>
  </si>
  <si>
    <t>Full-flow area</t>
  </si>
  <si>
    <t>Af =</t>
  </si>
  <si>
    <t>sq ft</t>
  </si>
  <si>
    <t>Half Central Angle in Radians</t>
  </si>
  <si>
    <t>Theta =</t>
  </si>
  <si>
    <t>rad</t>
  </si>
  <si>
    <t>Full-flow capacity</t>
  </si>
  <si>
    <t>Qf =</t>
  </si>
  <si>
    <t>Percent of Design Flow =</t>
  </si>
  <si>
    <t>Calculation of Orifice Flow Condition</t>
  </si>
  <si>
    <t>Half Central Angle (0&lt;Theta&lt;3.1416)</t>
  </si>
  <si>
    <t>Flow area</t>
  </si>
  <si>
    <r>
      <rPr>
        <sz val="9"/>
        <color theme="1"/>
        <rFont val="Arial"/>
      </rPr>
      <t>A</t>
    </r>
    <r>
      <rPr>
        <vertAlign val="subscript"/>
        <sz val="9"/>
        <color theme="1"/>
        <rFont val="Arial"/>
      </rPr>
      <t>o</t>
    </r>
    <r>
      <rPr>
        <sz val="9"/>
        <color theme="1"/>
        <rFont val="Arial"/>
      </rPr>
      <t xml:space="preserve"> =</t>
    </r>
  </si>
  <si>
    <t>Top width of Orifice (inches)</t>
  </si>
  <si>
    <r>
      <rPr>
        <sz val="9"/>
        <color theme="1"/>
        <rFont val="Arial"/>
      </rPr>
      <t>T</t>
    </r>
    <r>
      <rPr>
        <vertAlign val="subscript"/>
        <sz val="9"/>
        <color theme="1"/>
        <rFont val="Arial"/>
      </rPr>
      <t>o</t>
    </r>
    <r>
      <rPr>
        <sz val="9"/>
        <color theme="1"/>
        <rFont val="Arial"/>
      </rPr>
      <t xml:space="preserve"> =</t>
    </r>
  </si>
  <si>
    <t>Height from Invert of Orifice to Bottom of Plate (feet)</t>
  </si>
  <si>
    <r>
      <rPr>
        <sz val="9"/>
        <color theme="1"/>
        <rFont val="Arial"/>
      </rPr>
      <t>Y</t>
    </r>
    <r>
      <rPr>
        <vertAlign val="subscript"/>
        <sz val="9"/>
        <color theme="1"/>
        <rFont val="Arial"/>
      </rPr>
      <t>o</t>
    </r>
    <r>
      <rPr>
        <sz val="9"/>
        <color theme="1"/>
        <rFont val="Arial"/>
      </rPr>
      <t xml:space="preserve"> =</t>
    </r>
  </si>
  <si>
    <t>Elevation of Bottom of Plate</t>
  </si>
  <si>
    <t>Elev Plate Bottom Edge =</t>
  </si>
  <si>
    <t>Resultant Peak Flow Through Orifice at Design Depth</t>
  </si>
  <si>
    <r>
      <rPr>
        <sz val="9"/>
        <color theme="1"/>
        <rFont val="Arial"/>
      </rPr>
      <t>Q</t>
    </r>
    <r>
      <rPr>
        <vertAlign val="subscript"/>
        <sz val="9"/>
        <color theme="1"/>
        <rFont val="Arial"/>
      </rPr>
      <t>o</t>
    </r>
    <r>
      <rPr>
        <sz val="9"/>
        <color theme="1"/>
        <rFont val="Arial"/>
      </rPr>
      <t xml:space="preserve"> =</t>
    </r>
  </si>
  <si>
    <t>Width of Equivalent Rectangular Vertical Orifice</t>
  </si>
  <si>
    <t>Equivalent Width =</t>
  </si>
  <si>
    <t>Centroid Elevation of  Equivalent Rectangular Vertical Orifice</t>
  </si>
  <si>
    <t>Equiv. Centroid El. =</t>
  </si>
  <si>
    <t>STAGE-DISCHARGE SIZING OF THE WEIRS AND ORIFICES (INLET CONTROL)</t>
  </si>
  <si>
    <t>Routing 5:  Water flows separately through WQCV plate, #1 horizontal opening, #2 horizontal opening, #1 vertical opening, and #2 vertical opening.  The sum of all four will be applied to culvert sheet.</t>
  </si>
  <si>
    <t>#1 Horiz.</t>
  </si>
  <si>
    <t>#2 Horiz.</t>
  </si>
  <si>
    <t>#1 Vert.</t>
  </si>
  <si>
    <t>#2 Vert.</t>
  </si>
  <si>
    <t>Circular Opening:</t>
  </si>
  <si>
    <t>Diameter in Inches</t>
  </si>
  <si>
    <t>Dia. =</t>
  </si>
  <si>
    <t>Rectangular Opening:</t>
  </si>
  <si>
    <t>Width in Feet</t>
  </si>
  <si>
    <t>W =</t>
  </si>
  <si>
    <t>ft.</t>
  </si>
  <si>
    <t>Length (Height for Vertical)</t>
  </si>
  <si>
    <t>L or H =</t>
  </si>
  <si>
    <t>Percentage of Open Area After Trash Rack Reduction</t>
  </si>
  <si>
    <t>% open =</t>
  </si>
  <si>
    <t>%</t>
  </si>
  <si>
    <r>
      <rPr>
        <sz val="9"/>
        <color theme="1"/>
        <rFont val="Arial"/>
      </rPr>
      <t>C</t>
    </r>
    <r>
      <rPr>
        <vertAlign val="subscript"/>
        <sz val="9"/>
        <color theme="1"/>
        <rFont val="Arial"/>
      </rPr>
      <t>o</t>
    </r>
    <r>
      <rPr>
        <sz val="9"/>
        <color theme="1"/>
        <rFont val="Arial"/>
      </rPr>
      <t xml:space="preserve"> =</t>
    </r>
  </si>
  <si>
    <t>Weir Coefficient</t>
  </si>
  <si>
    <r>
      <rPr>
        <sz val="9"/>
        <color theme="1"/>
        <rFont val="Arial"/>
      </rPr>
      <t>C</t>
    </r>
    <r>
      <rPr>
        <vertAlign val="subscript"/>
        <sz val="9"/>
        <color theme="1"/>
        <rFont val="Arial"/>
      </rPr>
      <t>w</t>
    </r>
    <r>
      <rPr>
        <sz val="9"/>
        <color theme="1"/>
        <rFont val="Arial"/>
      </rPr>
      <t xml:space="preserve"> =</t>
    </r>
  </si>
  <si>
    <t>Orifice Elevation (Bottom for Vertical)</t>
  </si>
  <si>
    <r>
      <rPr>
        <sz val="9"/>
        <color theme="1"/>
        <rFont val="Arial"/>
      </rPr>
      <t>E</t>
    </r>
    <r>
      <rPr>
        <vertAlign val="subscript"/>
        <sz val="9"/>
        <color theme="1"/>
        <rFont val="Arial"/>
      </rPr>
      <t>o</t>
    </r>
    <r>
      <rPr>
        <sz val="9"/>
        <color theme="1"/>
        <rFont val="Arial"/>
      </rPr>
      <t xml:space="preserve"> =</t>
    </r>
  </si>
  <si>
    <t>Net Opening Area (after Trash Rack Reduction)</t>
  </si>
  <si>
    <r>
      <rPr>
        <sz val="9"/>
        <color theme="1"/>
        <rFont val="Arial"/>
      </rPr>
      <t>A</t>
    </r>
    <r>
      <rPr>
        <vertAlign val="subscript"/>
        <sz val="9"/>
        <color theme="1"/>
        <rFont val="Arial"/>
      </rPr>
      <t>o</t>
    </r>
    <r>
      <rPr>
        <sz val="9"/>
        <color theme="1"/>
        <rFont val="Arial"/>
      </rPr>
      <t xml:space="preserve"> =</t>
    </r>
  </si>
  <si>
    <t>sq. ft.</t>
  </si>
  <si>
    <t>OPTIONAL: User-Overide Net Opening Area</t>
  </si>
  <si>
    <r>
      <rPr>
        <sz val="9"/>
        <color theme="1"/>
        <rFont val="Arial"/>
      </rPr>
      <t>A</t>
    </r>
    <r>
      <rPr>
        <vertAlign val="subscript"/>
        <sz val="9"/>
        <color theme="1"/>
        <rFont val="Arial"/>
      </rPr>
      <t>o</t>
    </r>
    <r>
      <rPr>
        <sz val="9"/>
        <color theme="1"/>
        <rFont val="Arial"/>
      </rPr>
      <t xml:space="preserve"> =</t>
    </r>
  </si>
  <si>
    <t>Perimeter as Weir Length</t>
  </si>
  <si>
    <r>
      <rPr>
        <sz val="9"/>
        <color theme="1"/>
        <rFont val="Arial"/>
      </rPr>
      <t>L</t>
    </r>
    <r>
      <rPr>
        <vertAlign val="subscript"/>
        <sz val="9"/>
        <color theme="1"/>
        <rFont val="Arial"/>
      </rPr>
      <t>w</t>
    </r>
    <r>
      <rPr>
        <sz val="9"/>
        <color theme="1"/>
        <rFont val="Arial"/>
      </rPr>
      <t xml:space="preserve"> =</t>
    </r>
  </si>
  <si>
    <t>OPTIONAL: User-Overide Weir Length</t>
  </si>
  <si>
    <r>
      <rPr>
        <sz val="9"/>
        <color theme="1"/>
        <rFont val="Arial"/>
      </rPr>
      <t>L</t>
    </r>
    <r>
      <rPr>
        <vertAlign val="subscript"/>
        <sz val="9"/>
        <color theme="1"/>
        <rFont val="Arial"/>
      </rPr>
      <t>w</t>
    </r>
    <r>
      <rPr>
        <sz val="9"/>
        <color theme="1"/>
        <rFont val="Arial"/>
      </rPr>
      <t xml:space="preserve"> =</t>
    </r>
  </si>
  <si>
    <t>Top Elevation of Vertical Orifice Opening, Top =</t>
  </si>
  <si>
    <t>Center Elevation of Vertical Orifice Opening, Cen =</t>
  </si>
  <si>
    <t>Horizontal Orifices</t>
  </si>
  <si>
    <t>Vertical Orifices</t>
  </si>
  <si>
    <t>Water</t>
  </si>
  <si>
    <t>Total</t>
  </si>
  <si>
    <t>Plate/Riser</t>
  </si>
  <si>
    <t>Weir</t>
  </si>
  <si>
    <t>Collection</t>
  </si>
  <si>
    <t>Elevation</t>
  </si>
  <si>
    <t>Capacity</t>
  </si>
  <si>
    <t>W.S. Elevations</t>
  </si>
  <si>
    <t>(linked)</t>
  </si>
  <si>
    <t>(User-linked)</t>
  </si>
  <si>
    <t>(link for goal seek)</t>
  </si>
  <si>
    <t>STAGE-DISCHARGE SIZING OF THE OUTLET CULVERT (INLET vs. OUTLET CONTROL WITH TAILWATER EFFECTS)</t>
  </si>
  <si>
    <t>Circular Culvert:</t>
  </si>
  <si>
    <t>Barrel Diameter in Inches</t>
  </si>
  <si>
    <t>D =</t>
  </si>
  <si>
    <t>Inlet Edge Type (choose from pull-down list)</t>
  </si>
  <si>
    <t>OR:</t>
  </si>
  <si>
    <t>Box Culvert:</t>
  </si>
  <si>
    <t>Barrel Height (Rise) in Feet</t>
  </si>
  <si>
    <t>Height (Rise) =</t>
  </si>
  <si>
    <t>Barrel Width (Span) in Feet</t>
  </si>
  <si>
    <t>Width (Span) =</t>
  </si>
  <si>
    <t>Number of Barrels</t>
  </si>
  <si>
    <t>No =</t>
  </si>
  <si>
    <t>Inlet Elevation at Culvert Invert</t>
  </si>
  <si>
    <r>
      <rPr>
        <sz val="10"/>
        <color theme="1"/>
        <rFont val="Arial"/>
      </rPr>
      <t>I</t>
    </r>
    <r>
      <rPr>
        <vertAlign val="subscript"/>
        <sz val="10"/>
        <color theme="1"/>
        <rFont val="Arial"/>
      </rPr>
      <t>elev</t>
    </r>
    <r>
      <rPr>
        <sz val="10"/>
        <color theme="1"/>
        <rFont val="Arial"/>
      </rPr>
      <t xml:space="preserve"> =</t>
    </r>
  </si>
  <si>
    <t>ft. elev.</t>
  </si>
  <si>
    <t>Outlet Elevation at Culvert Invert</t>
  </si>
  <si>
    <r>
      <rPr>
        <sz val="10"/>
        <color theme="1"/>
        <rFont val="Arial"/>
      </rPr>
      <t>O</t>
    </r>
    <r>
      <rPr>
        <vertAlign val="subscript"/>
        <sz val="10"/>
        <color theme="1"/>
        <rFont val="Arial"/>
      </rPr>
      <t>elev</t>
    </r>
    <r>
      <rPr>
        <sz val="10"/>
        <color theme="1"/>
        <rFont val="Arial"/>
      </rPr>
      <t xml:space="preserve"> =</t>
    </r>
  </si>
  <si>
    <t>Culvert Length in Feet</t>
  </si>
  <si>
    <t>L =</t>
  </si>
  <si>
    <t>Manning's Roughness</t>
  </si>
  <si>
    <t>n =</t>
  </si>
  <si>
    <t>Bend Loss Coefficient</t>
  </si>
  <si>
    <r>
      <rPr>
        <sz val="10"/>
        <color theme="1"/>
        <rFont val="Arial"/>
      </rPr>
      <t>K</t>
    </r>
    <r>
      <rPr>
        <vertAlign val="subscript"/>
        <sz val="10"/>
        <color theme="1"/>
        <rFont val="Arial"/>
      </rPr>
      <t xml:space="preserve">b  </t>
    </r>
    <r>
      <rPr>
        <sz val="10"/>
        <color theme="1"/>
        <rFont val="Arial"/>
      </rPr>
      <t>=</t>
    </r>
  </si>
  <si>
    <t>Exit Loss Coefficient</t>
  </si>
  <si>
    <r>
      <rPr>
        <sz val="10"/>
        <color theme="1"/>
        <rFont val="Arial"/>
      </rPr>
      <t>K</t>
    </r>
    <r>
      <rPr>
        <vertAlign val="subscript"/>
        <sz val="10"/>
        <color theme="1"/>
        <rFont val="Arial"/>
      </rPr>
      <t xml:space="preserve">x  </t>
    </r>
    <r>
      <rPr>
        <sz val="10"/>
        <color theme="1"/>
        <rFont val="Arial"/>
      </rPr>
      <t>=</t>
    </r>
  </si>
  <si>
    <t>Design Information (calculated):</t>
  </si>
  <si>
    <t>Entrance Loss Coefficient</t>
  </si>
  <si>
    <r>
      <rPr>
        <sz val="10"/>
        <color theme="1"/>
        <rFont val="Arial"/>
      </rPr>
      <t>K</t>
    </r>
    <r>
      <rPr>
        <vertAlign val="subscript"/>
        <sz val="10"/>
        <color theme="1"/>
        <rFont val="Arial"/>
      </rPr>
      <t xml:space="preserve">e </t>
    </r>
    <r>
      <rPr>
        <sz val="10"/>
        <color theme="1"/>
        <rFont val="Arial"/>
      </rPr>
      <t>=</t>
    </r>
  </si>
  <si>
    <t>Friction Loss Coefficient</t>
  </si>
  <si>
    <r>
      <rPr>
        <sz val="10"/>
        <color theme="1"/>
        <rFont val="Arial"/>
      </rPr>
      <t>K</t>
    </r>
    <r>
      <rPr>
        <vertAlign val="subscript"/>
        <sz val="10"/>
        <color theme="1"/>
        <rFont val="Arial"/>
      </rPr>
      <t xml:space="preserve">f </t>
    </r>
    <r>
      <rPr>
        <sz val="10"/>
        <color theme="1"/>
        <rFont val="Arial"/>
      </rPr>
      <t>=</t>
    </r>
  </si>
  <si>
    <t>Sum of All Loss Coefficients</t>
  </si>
  <si>
    <r>
      <rPr>
        <sz val="10"/>
        <color theme="1"/>
        <rFont val="Arial"/>
      </rPr>
      <t>K</t>
    </r>
    <r>
      <rPr>
        <vertAlign val="subscript"/>
        <sz val="10"/>
        <color theme="1"/>
        <rFont val="Arial"/>
      </rPr>
      <t xml:space="preserve">s </t>
    </r>
    <r>
      <rPr>
        <sz val="10"/>
        <color theme="1"/>
        <rFont val="Arial"/>
      </rPr>
      <t>=</t>
    </r>
  </si>
  <si>
    <t>Orifice Inlet Condition Coefficient</t>
  </si>
  <si>
    <r>
      <rPr>
        <sz val="10"/>
        <color theme="1"/>
        <rFont val="Arial"/>
      </rPr>
      <t>C</t>
    </r>
    <r>
      <rPr>
        <vertAlign val="subscript"/>
        <sz val="10"/>
        <color theme="1"/>
        <rFont val="Arial"/>
      </rPr>
      <t xml:space="preserve">d </t>
    </r>
    <r>
      <rPr>
        <sz val="10"/>
        <color theme="1"/>
        <rFont val="Arial"/>
      </rPr>
      <t>=</t>
    </r>
  </si>
  <si>
    <t>Minimum Energy Condition Coefficient</t>
  </si>
  <si>
    <r>
      <rPr>
        <sz val="10"/>
        <color theme="1"/>
        <rFont val="Arial"/>
      </rPr>
      <t>KE</t>
    </r>
    <r>
      <rPr>
        <vertAlign val="subscript"/>
        <sz val="10"/>
        <color theme="1"/>
        <rFont val="Arial"/>
      </rPr>
      <t xml:space="preserve">low </t>
    </r>
    <r>
      <rPr>
        <sz val="10"/>
        <color theme="1"/>
        <rFont val="Arial"/>
      </rPr>
      <t>=</t>
    </r>
  </si>
  <si>
    <t>Calculations of Culvert Capacity (output):</t>
  </si>
  <si>
    <t>Water Surface</t>
  </si>
  <si>
    <t>Tailwater</t>
  </si>
  <si>
    <t>Flowrate</t>
  </si>
  <si>
    <t>Controlling</t>
  </si>
  <si>
    <t>Inlet-Control</t>
  </si>
  <si>
    <t>Outlet-Control</t>
  </si>
  <si>
    <t>Into Culvert</t>
  </si>
  <si>
    <t>From Sheet</t>
  </si>
  <si>
    <t xml:space="preserve"> "Pond"</t>
  </si>
  <si>
    <t xml:space="preserve"> "Outlet"</t>
  </si>
  <si>
    <t>(ft., linked)</t>
  </si>
  <si>
    <t>(input if known)</t>
  </si>
  <si>
    <t>(cfs, linked)</t>
  </si>
  <si>
    <t>Inlet equation used:</t>
  </si>
  <si>
    <t>EQ</t>
  </si>
  <si>
    <t>EDGE</t>
  </si>
  <si>
    <t>KE</t>
  </si>
  <si>
    <t>SR</t>
  </si>
  <si>
    <t>A</t>
  </si>
  <si>
    <t>BS</t>
  </si>
  <si>
    <t>C</t>
  </si>
  <si>
    <t>DIP</t>
  </si>
  <si>
    <t>EE</t>
  </si>
  <si>
    <t>F</t>
  </si>
  <si>
    <t>Square Edge w/ 90-15 Deg. Headwall</t>
  </si>
  <si>
    <t>square</t>
  </si>
  <si>
    <t>1.5 : 1 Bevel w/ 90 Deg. Headwall</t>
  </si>
  <si>
    <t>1.5-bev.</t>
  </si>
  <si>
    <t>1 : 1 Bevel w/ Headwall</t>
  </si>
  <si>
    <t>1.1-bev.</t>
  </si>
  <si>
    <t>Square Edge w/ 30-78 deg. Flared Wingwall</t>
  </si>
  <si>
    <t>sq-30/75</t>
  </si>
  <si>
    <t>Square Edge w/ 90-15 deg. Flared Wingwall</t>
  </si>
  <si>
    <t>Square Edge w/ 0 deg. Flared Wingwall</t>
  </si>
  <si>
    <t>1.5 : 1 Bevel w/ 18-34 Deg. Flared Wingwall</t>
  </si>
  <si>
    <t>bevel</t>
  </si>
  <si>
    <t>1.5 : 1 Bevel w/ 45 Deg. Flared Wingwall</t>
  </si>
  <si>
    <t>Processing Time =</t>
  </si>
  <si>
    <t>Square End Projection</t>
  </si>
  <si>
    <t>sq.-proj.</t>
  </si>
  <si>
    <t>Square End with Headwall</t>
  </si>
  <si>
    <t>headwall</t>
  </si>
  <si>
    <t>Grooved End Projection</t>
  </si>
  <si>
    <t>groove</t>
  </si>
  <si>
    <t>Grooved End with Headwall</t>
  </si>
  <si>
    <t>grv.hdw.</t>
  </si>
  <si>
    <t>1.1 : 1 Beveled Edge</t>
  </si>
  <si>
    <t>1.5 : 1 Beveled Edge</t>
  </si>
  <si>
    <t>STAGE-DISCHARGE SIZING OF THE SPILLWAY</t>
  </si>
  <si>
    <t>Design Information (input):</t>
  </si>
  <si>
    <t>Bottom Length of Weir</t>
  </si>
  <si>
    <t xml:space="preserve">L = </t>
  </si>
  <si>
    <t>Angle of Side Slope Weir</t>
  </si>
  <si>
    <t xml:space="preserve">Angle = </t>
  </si>
  <si>
    <t>degrees</t>
  </si>
  <si>
    <t>Elev. for Weir Crest</t>
  </si>
  <si>
    <t xml:space="preserve">EL. Crest = </t>
  </si>
  <si>
    <t>Coef. for Rectangular Weir</t>
  </si>
  <si>
    <r>
      <rPr>
        <sz val="9"/>
        <color theme="1"/>
        <rFont val="Arial"/>
      </rPr>
      <t>C</t>
    </r>
    <r>
      <rPr>
        <vertAlign val="subscript"/>
        <sz val="9"/>
        <color theme="1"/>
        <rFont val="Arial"/>
      </rPr>
      <t>w</t>
    </r>
    <r>
      <rPr>
        <sz val="9"/>
        <color theme="1"/>
        <rFont val="Arial"/>
      </rPr>
      <t xml:space="preserve"> = </t>
    </r>
  </si>
  <si>
    <t>Coef. for Trapezoidal Weir</t>
  </si>
  <si>
    <r>
      <rPr>
        <sz val="9"/>
        <color theme="1"/>
        <rFont val="Arial"/>
      </rPr>
      <t>C</t>
    </r>
    <r>
      <rPr>
        <vertAlign val="subscript"/>
        <sz val="9"/>
        <color theme="1"/>
        <rFont val="Arial"/>
      </rPr>
      <t>t</t>
    </r>
    <r>
      <rPr>
        <sz val="9"/>
        <color theme="1"/>
        <rFont val="Arial"/>
      </rPr>
      <t xml:space="preserve"> = </t>
    </r>
  </si>
  <si>
    <t>Calculation of Spillway Capacity (output):</t>
  </si>
  <si>
    <t>Rect.</t>
  </si>
  <si>
    <t>Triangle</t>
  </si>
  <si>
    <t>Release</t>
  </si>
  <si>
    <t>RESERVOIR ROUTING THROUGH THE DETENTION POND</t>
  </si>
  <si>
    <t>Reservoir Characteristics:</t>
  </si>
  <si>
    <t>2S</t>
  </si>
  <si>
    <r>
      <rPr>
        <sz val="10"/>
        <color theme="1"/>
        <rFont val="Arial"/>
      </rPr>
      <t>O*</t>
    </r>
    <r>
      <rPr>
        <i/>
        <sz val="10"/>
        <color theme="1"/>
        <rFont val="Arial"/>
      </rPr>
      <t>dt</t>
    </r>
    <r>
      <rPr>
        <sz val="10"/>
        <color theme="1"/>
        <rFont val="Arial"/>
      </rPr>
      <t>+2S</t>
    </r>
  </si>
  <si>
    <t>St.,</t>
  </si>
  <si>
    <t>O,</t>
  </si>
  <si>
    <t>S,</t>
  </si>
  <si>
    <t>R,</t>
  </si>
  <si>
    <t>Max Inflow</t>
  </si>
  <si>
    <t>Feet</t>
  </si>
  <si>
    <t>cu.ft.</t>
  </si>
  <si>
    <t>Outflow Slope</t>
  </si>
  <si>
    <t>Stage Slope</t>
  </si>
  <si>
    <t>Reservoir Routing:</t>
  </si>
  <si>
    <r>
      <rPr>
        <sz val="10"/>
        <color theme="1"/>
        <rFont val="Arial"/>
      </rPr>
      <t xml:space="preserve">Time increment    </t>
    </r>
    <r>
      <rPr>
        <i/>
        <sz val="10"/>
        <color theme="1"/>
        <rFont val="Arial"/>
      </rPr>
      <t>dt</t>
    </r>
    <r>
      <rPr>
        <sz val="10"/>
        <color theme="1"/>
        <rFont val="Arial"/>
      </rPr>
      <t xml:space="preserve">  =</t>
    </r>
  </si>
  <si>
    <t>Maximum Values:</t>
  </si>
  <si>
    <t>Time
(hours)</t>
  </si>
  <si>
    <t>Time
(minutes)</t>
  </si>
  <si>
    <t>Inflow Hydrograph
(cfs)</t>
  </si>
  <si>
    <r>
      <rPr>
        <u/>
        <sz val="10"/>
        <color theme="1"/>
        <rFont val="Arial"/>
      </rPr>
      <t>I</t>
    </r>
    <r>
      <rPr>
        <u/>
        <vertAlign val="subscript"/>
        <sz val="10"/>
        <color theme="1"/>
        <rFont val="Arial"/>
      </rPr>
      <t>2</t>
    </r>
    <r>
      <rPr>
        <u/>
        <sz val="10"/>
        <color theme="1"/>
        <rFont val="Arial"/>
      </rPr>
      <t xml:space="preserve"> - cfs</t>
    </r>
  </si>
  <si>
    <r>
      <rPr>
        <u/>
        <sz val="10"/>
        <color theme="1"/>
        <rFont val="Arial"/>
      </rPr>
      <t>O</t>
    </r>
    <r>
      <rPr>
        <u/>
        <vertAlign val="subscript"/>
        <sz val="10"/>
        <color theme="1"/>
        <rFont val="Arial"/>
      </rPr>
      <t>1</t>
    </r>
  </si>
  <si>
    <r>
      <rPr>
        <u/>
        <sz val="10"/>
        <color theme="1"/>
        <rFont val="Arial"/>
      </rPr>
      <t>S</t>
    </r>
    <r>
      <rPr>
        <u/>
        <vertAlign val="subscript"/>
        <sz val="10"/>
        <color theme="1"/>
        <rFont val="Arial"/>
      </rPr>
      <t>1</t>
    </r>
    <r>
      <rPr>
        <u/>
        <sz val="10"/>
        <color theme="1"/>
        <rFont val="Arial"/>
      </rPr>
      <t xml:space="preserve"> - cu.ft.</t>
    </r>
  </si>
  <si>
    <t>R - cu.ft.</t>
  </si>
  <si>
    <r>
      <rPr>
        <u/>
        <sz val="10"/>
        <color theme="1"/>
        <rFont val="Arial"/>
      </rPr>
      <t>O</t>
    </r>
    <r>
      <rPr>
        <u/>
        <vertAlign val="subscript"/>
        <sz val="10"/>
        <color theme="1"/>
        <rFont val="Arial"/>
      </rPr>
      <t>2</t>
    </r>
    <r>
      <rPr>
        <u/>
        <sz val="10"/>
        <color theme="1"/>
        <rFont val="Arial"/>
      </rPr>
      <t xml:space="preserve"> - cfs</t>
    </r>
  </si>
  <si>
    <r>
      <rPr>
        <u/>
        <sz val="10"/>
        <color theme="1"/>
        <rFont val="Arial"/>
      </rPr>
      <t>S</t>
    </r>
    <r>
      <rPr>
        <u/>
        <vertAlign val="subscript"/>
        <sz val="10"/>
        <color theme="1"/>
        <rFont val="Arial"/>
      </rPr>
      <t>2</t>
    </r>
    <r>
      <rPr>
        <u/>
        <sz val="10"/>
        <color theme="1"/>
        <rFont val="Arial"/>
      </rPr>
      <t xml:space="preserve"> - cu.ft.</t>
    </r>
  </si>
  <si>
    <r>
      <rPr>
        <u/>
        <sz val="10"/>
        <color theme="1"/>
        <rFont val="Arial"/>
      </rPr>
      <t>Stage @ O</t>
    </r>
    <r>
      <rPr>
        <u/>
        <vertAlign val="subscript"/>
        <sz val="10"/>
        <color theme="1"/>
        <rFont val="Arial"/>
      </rPr>
      <t>1</t>
    </r>
  </si>
  <si>
    <r>
      <rPr>
        <u/>
        <sz val="10"/>
        <color theme="1"/>
        <rFont val="Arial"/>
      </rPr>
      <t>S</t>
    </r>
    <r>
      <rPr>
        <u/>
        <vertAlign val="subscript"/>
        <sz val="10"/>
        <color theme="1"/>
        <rFont val="Arial"/>
      </rPr>
      <t>2</t>
    </r>
    <r>
      <rPr>
        <u/>
        <sz val="10"/>
        <color theme="1"/>
        <rFont val="Arial"/>
      </rPr>
      <t xml:space="preserve"> - ac. ft.</t>
    </r>
  </si>
  <si>
    <t xml:space="preserve">Runoff Coefficient vs. Watershed Imperviousness </t>
  </si>
  <si>
    <t xml:space="preserve">Table A </t>
  </si>
  <si>
    <t>Recommended Unit Flow Release Rate in cfs/acre of tributary catchment within UDFCD boundaries.</t>
  </si>
  <si>
    <t>Based on Runoff Coefficient estimating equation published by Urbonas, et.al. (1990) &amp; WEF (1998)</t>
  </si>
  <si>
    <t>Design Frequency</t>
  </si>
  <si>
    <t>NRCS Hydrologic Soil Group</t>
  </si>
  <si>
    <t>B</t>
  </si>
  <si>
    <t>C &amp; D</t>
  </si>
  <si>
    <t xml:space="preserve">Basic equation for NRCS Soil Types C &amp; D: </t>
  </si>
  <si>
    <t>2-year</t>
  </si>
  <si>
    <t>5-year</t>
  </si>
  <si>
    <r>
      <rPr>
        <b/>
        <i/>
        <sz val="12"/>
        <color rgb="FF000000"/>
        <rFont val="Times New Roman"/>
      </rPr>
      <t>C</t>
    </r>
    <r>
      <rPr>
        <b/>
        <i/>
        <vertAlign val="subscript"/>
        <sz val="12"/>
        <color rgb="FF000000"/>
        <rFont val="Times New Roman"/>
      </rPr>
      <t>CD</t>
    </r>
    <r>
      <rPr>
        <b/>
        <i/>
        <sz val="12"/>
        <color rgb="FF000000"/>
        <rFont val="Times New Roman"/>
      </rPr>
      <t xml:space="preserve"> = K</t>
    </r>
    <r>
      <rPr>
        <b/>
        <i/>
        <vertAlign val="subscript"/>
        <sz val="12"/>
        <color rgb="FF000000"/>
        <rFont val="Times New Roman"/>
      </rPr>
      <t>CD</t>
    </r>
    <r>
      <rPr>
        <b/>
        <i/>
        <sz val="12"/>
        <color rgb="FF000000"/>
        <rFont val="Times New Roman"/>
      </rPr>
      <t xml:space="preserve"> + </t>
    </r>
    <r>
      <rPr>
        <b/>
        <sz val="12"/>
        <color rgb="FF000000"/>
        <rFont val="Times New Roman"/>
      </rPr>
      <t>(0.858</t>
    </r>
    <r>
      <rPr>
        <b/>
        <i/>
        <sz val="12"/>
        <color rgb="FF000000"/>
        <rFont val="Times New Roman"/>
      </rPr>
      <t>*i</t>
    </r>
    <r>
      <rPr>
        <b/>
        <i/>
        <vertAlign val="superscript"/>
        <sz val="12"/>
        <color rgb="FF000000"/>
        <rFont val="Times New Roman"/>
      </rPr>
      <t>3</t>
    </r>
    <r>
      <rPr>
        <b/>
        <i/>
        <sz val="12"/>
        <color rgb="FF000000"/>
        <rFont val="Times New Roman"/>
      </rPr>
      <t xml:space="preserve"> - </t>
    </r>
    <r>
      <rPr>
        <b/>
        <sz val="12"/>
        <color rgb="FF000000"/>
        <rFont val="Times New Roman"/>
      </rPr>
      <t>0.786</t>
    </r>
    <r>
      <rPr>
        <b/>
        <i/>
        <sz val="12"/>
        <color rgb="FF000000"/>
        <rFont val="Times New Roman"/>
      </rPr>
      <t>*i</t>
    </r>
    <r>
      <rPr>
        <b/>
        <i/>
        <vertAlign val="superscript"/>
        <sz val="12"/>
        <color rgb="FF000000"/>
        <rFont val="Times New Roman"/>
      </rPr>
      <t>2</t>
    </r>
    <r>
      <rPr>
        <b/>
        <i/>
        <sz val="12"/>
        <color rgb="FF000000"/>
        <rFont val="Times New Roman"/>
      </rPr>
      <t xml:space="preserve"> + </t>
    </r>
    <r>
      <rPr>
        <b/>
        <sz val="12"/>
        <color rgb="FF000000"/>
        <rFont val="Times New Roman"/>
      </rPr>
      <t>0.774</t>
    </r>
    <r>
      <rPr>
        <b/>
        <i/>
        <sz val="12"/>
        <color rgb="FF000000"/>
        <rFont val="Times New Roman"/>
      </rPr>
      <t xml:space="preserve">*i + </t>
    </r>
    <r>
      <rPr>
        <b/>
        <sz val="12"/>
        <color rgb="FF000000"/>
        <rFont val="Times New Roman"/>
      </rPr>
      <t xml:space="preserve">0.04) </t>
    </r>
  </si>
  <si>
    <t>10-year</t>
  </si>
  <si>
    <t>25-year</t>
  </si>
  <si>
    <t xml:space="preserve">Basic equation for NRCS Soil Type A: </t>
  </si>
  <si>
    <t>50-year</t>
  </si>
  <si>
    <t>100-year</t>
  </si>
  <si>
    <r>
      <rPr>
        <b/>
        <i/>
        <sz val="12"/>
        <color rgb="FF000000"/>
        <rFont val="Times New Roman"/>
      </rPr>
      <t>C</t>
    </r>
    <r>
      <rPr>
        <b/>
        <i/>
        <vertAlign val="subscript"/>
        <sz val="12"/>
        <color rgb="FF000000"/>
        <rFont val="Times New Roman"/>
      </rPr>
      <t>A</t>
    </r>
    <r>
      <rPr>
        <b/>
        <sz val="12"/>
        <color rgb="FF000000"/>
        <rFont val="Times New Roman"/>
      </rPr>
      <t xml:space="preserve"> = </t>
    </r>
    <r>
      <rPr>
        <b/>
        <i/>
        <sz val="12"/>
        <color rgb="FF000000"/>
        <rFont val="Times New Roman"/>
      </rPr>
      <t>K</t>
    </r>
    <r>
      <rPr>
        <b/>
        <i/>
        <vertAlign val="subscript"/>
        <sz val="12"/>
        <color rgb="FF000000"/>
        <rFont val="Times New Roman"/>
      </rPr>
      <t>A</t>
    </r>
    <r>
      <rPr>
        <b/>
        <i/>
        <sz val="12"/>
        <color rgb="FF000000"/>
        <rFont val="Times New Roman"/>
      </rPr>
      <t xml:space="preserve"> + </t>
    </r>
    <r>
      <rPr>
        <b/>
        <sz val="12"/>
        <color rgb="FF000000"/>
        <rFont val="Times New Roman"/>
      </rPr>
      <t>(1.31</t>
    </r>
    <r>
      <rPr>
        <b/>
        <i/>
        <sz val="12"/>
        <color rgb="FF000000"/>
        <rFont val="Times New Roman"/>
      </rPr>
      <t>*i</t>
    </r>
    <r>
      <rPr>
        <b/>
        <i/>
        <vertAlign val="superscript"/>
        <sz val="12"/>
        <color rgb="FF000000"/>
        <rFont val="Times New Roman"/>
      </rPr>
      <t>3</t>
    </r>
    <r>
      <rPr>
        <b/>
        <i/>
        <sz val="12"/>
        <color rgb="FF000000"/>
        <rFont val="Times New Roman"/>
      </rPr>
      <t xml:space="preserve"> -</t>
    </r>
    <r>
      <rPr>
        <b/>
        <sz val="12"/>
        <color rgb="FF000000"/>
        <rFont val="Times New Roman"/>
      </rPr>
      <t xml:space="preserve"> 1.44</t>
    </r>
    <r>
      <rPr>
        <b/>
        <i/>
        <sz val="12"/>
        <color rgb="FF000000"/>
        <rFont val="Times New Roman"/>
      </rPr>
      <t>*i</t>
    </r>
    <r>
      <rPr>
        <b/>
        <i/>
        <vertAlign val="superscript"/>
        <sz val="12"/>
        <color rgb="FF000000"/>
        <rFont val="Times New Roman"/>
      </rPr>
      <t>2</t>
    </r>
    <r>
      <rPr>
        <b/>
        <i/>
        <sz val="12"/>
        <color rgb="FF000000"/>
        <rFont val="Times New Roman"/>
      </rPr>
      <t xml:space="preserve"> +</t>
    </r>
    <r>
      <rPr>
        <b/>
        <sz val="12"/>
        <color rgb="FF000000"/>
        <rFont val="Times New Roman"/>
      </rPr>
      <t xml:space="preserve"> 1.135</t>
    </r>
    <r>
      <rPr>
        <b/>
        <i/>
        <sz val="12"/>
        <color rgb="FF000000"/>
        <rFont val="Times New Roman"/>
      </rPr>
      <t xml:space="preserve">*i - </t>
    </r>
    <r>
      <rPr>
        <b/>
        <sz val="12"/>
        <color rgb="FF000000"/>
        <rFont val="Times New Roman"/>
      </rPr>
      <t xml:space="preserve">0.12)   in which use values for </t>
    </r>
    <r>
      <rPr>
        <b/>
        <i/>
        <sz val="12"/>
        <color rgb="FF000000"/>
        <rFont val="Times New Roman"/>
      </rPr>
      <t>C</t>
    </r>
    <r>
      <rPr>
        <b/>
        <i/>
        <vertAlign val="subscript"/>
        <sz val="12"/>
        <color rgb="FF000000"/>
        <rFont val="Times New Roman"/>
      </rPr>
      <t>A</t>
    </r>
    <r>
      <rPr>
        <b/>
        <sz val="12"/>
        <color rgb="FF000000"/>
        <rFont val="Times New Roman"/>
      </rPr>
      <t xml:space="preserve"> &gt; 0</t>
    </r>
  </si>
  <si>
    <t>in which:</t>
  </si>
  <si>
    <r>
      <rPr>
        <i/>
        <sz val="12"/>
        <color theme="1"/>
        <rFont val="Times New Roman"/>
      </rPr>
      <t xml:space="preserve"> i    =  I</t>
    </r>
    <r>
      <rPr>
        <i/>
        <vertAlign val="subscript"/>
        <sz val="12"/>
        <color theme="1"/>
        <rFont val="Times New Roman"/>
      </rPr>
      <t>a</t>
    </r>
    <r>
      <rPr>
        <sz val="12"/>
        <color theme="1"/>
        <rFont val="Arial"/>
      </rPr>
      <t>/100, imperviousness ratio</t>
    </r>
  </si>
  <si>
    <r>
      <rPr>
        <i/>
        <sz val="12"/>
        <color theme="1"/>
        <rFont val="Times New Roman"/>
      </rPr>
      <t>I</t>
    </r>
    <r>
      <rPr>
        <i/>
        <vertAlign val="subscript"/>
        <sz val="12"/>
        <color theme="1"/>
        <rFont val="Times New Roman"/>
      </rPr>
      <t xml:space="preserve">a   </t>
    </r>
    <r>
      <rPr>
        <sz val="12"/>
        <color theme="1"/>
        <rFont val="Arial"/>
      </rPr>
      <t>= watershed imperviousness in percent</t>
    </r>
  </si>
  <si>
    <r>
      <rPr>
        <i/>
        <sz val="12"/>
        <color theme="1"/>
        <rFont val="Times New Roman"/>
      </rPr>
      <t>C</t>
    </r>
    <r>
      <rPr>
        <i/>
        <vertAlign val="subscript"/>
        <sz val="12"/>
        <color theme="1"/>
        <rFont val="Times New Roman"/>
      </rPr>
      <t>A</t>
    </r>
    <r>
      <rPr>
        <i/>
        <sz val="12"/>
        <color theme="1"/>
        <rFont val="Times New Roman"/>
      </rPr>
      <t xml:space="preserve"> </t>
    </r>
    <r>
      <rPr>
        <sz val="12"/>
        <color theme="1"/>
        <rFont val="Times New Roman"/>
      </rPr>
      <t>= Runoff Coefficient for NRCS Soil Type A</t>
    </r>
  </si>
  <si>
    <r>
      <rPr>
        <i/>
        <sz val="12"/>
        <color rgb="FF000000"/>
        <rFont val="Times New Roman"/>
      </rPr>
      <t>K</t>
    </r>
    <r>
      <rPr>
        <i/>
        <vertAlign val="subscript"/>
        <sz val="12"/>
        <color rgb="FF000000"/>
        <rFont val="Times New Roman"/>
      </rPr>
      <t>A</t>
    </r>
    <r>
      <rPr>
        <i/>
        <sz val="12"/>
        <color rgb="FF000000"/>
        <rFont val="Times New Roman"/>
      </rPr>
      <t xml:space="preserve"> </t>
    </r>
    <r>
      <rPr>
        <sz val="12"/>
        <color rgb="FF000000"/>
        <rFont val="Times New Roman"/>
      </rPr>
      <t xml:space="preserve">= Correction factor for </t>
    </r>
    <r>
      <rPr>
        <i/>
        <sz val="12"/>
        <color rgb="FF000000"/>
        <rFont val="Times New Roman"/>
      </rPr>
      <t>C</t>
    </r>
    <r>
      <rPr>
        <i/>
        <vertAlign val="subscript"/>
        <sz val="12"/>
        <color rgb="FF000000"/>
        <rFont val="Times New Roman"/>
      </rPr>
      <t>A</t>
    </r>
    <r>
      <rPr>
        <sz val="12"/>
        <color rgb="FF000000"/>
        <rFont val="Times New Roman"/>
      </rPr>
      <t xml:space="preserve"> when the storm return period is greater than 2-years </t>
    </r>
  </si>
  <si>
    <r>
      <rPr>
        <i/>
        <sz val="12"/>
        <color theme="1"/>
        <rFont val="Times New Roman"/>
      </rPr>
      <t>C</t>
    </r>
    <r>
      <rPr>
        <i/>
        <vertAlign val="subscript"/>
        <sz val="12"/>
        <color theme="1"/>
        <rFont val="Times New Roman"/>
      </rPr>
      <t>CD</t>
    </r>
    <r>
      <rPr>
        <i/>
        <sz val="12"/>
        <color theme="1"/>
        <rFont val="Times New Roman"/>
      </rPr>
      <t xml:space="preserve"> </t>
    </r>
    <r>
      <rPr>
        <sz val="12"/>
        <color theme="1"/>
        <rFont val="Times New Roman"/>
      </rPr>
      <t>= Runoff Coefficient for NRCS Soil Types C and D</t>
    </r>
  </si>
  <si>
    <r>
      <rPr>
        <i/>
        <sz val="12"/>
        <color rgb="FF000000"/>
        <rFont val="Times New Roman"/>
      </rPr>
      <t>K</t>
    </r>
    <r>
      <rPr>
        <i/>
        <vertAlign val="subscript"/>
        <sz val="12"/>
        <color rgb="FF000000"/>
        <rFont val="Times New Roman"/>
      </rPr>
      <t>CD</t>
    </r>
    <r>
      <rPr>
        <i/>
        <sz val="12"/>
        <color rgb="FF000000"/>
        <rFont val="Times New Roman"/>
      </rPr>
      <t xml:space="preserve"> </t>
    </r>
    <r>
      <rPr>
        <sz val="12"/>
        <color rgb="FF000000"/>
        <rFont val="Times New Roman"/>
      </rPr>
      <t xml:space="preserve">= Correction factor for </t>
    </r>
    <r>
      <rPr>
        <i/>
        <sz val="12"/>
        <color rgb="FF000000"/>
        <rFont val="Times New Roman"/>
      </rPr>
      <t>C</t>
    </r>
    <r>
      <rPr>
        <i/>
        <vertAlign val="subscript"/>
        <sz val="12"/>
        <color rgb="FF000000"/>
        <rFont val="Times New Roman"/>
      </rPr>
      <t>CD</t>
    </r>
    <r>
      <rPr>
        <sz val="12"/>
        <color rgb="FF000000"/>
        <rFont val="Times New Roman"/>
      </rPr>
      <t xml:space="preserve"> when the storm return period is greater than 2-years </t>
    </r>
  </si>
  <si>
    <r>
      <rPr>
        <sz val="12"/>
        <color theme="1"/>
        <rFont val="Times New Roman"/>
      </rPr>
      <t xml:space="preserve">Values of Correction Factors  </t>
    </r>
    <r>
      <rPr>
        <b/>
        <i/>
        <sz val="12"/>
        <color theme="1"/>
        <rFont val="Times New Roman"/>
      </rPr>
      <t>K</t>
    </r>
    <r>
      <rPr>
        <b/>
        <i/>
        <vertAlign val="subscript"/>
        <sz val="12"/>
        <color theme="1"/>
        <rFont val="Times New Roman"/>
      </rPr>
      <t xml:space="preserve">CD &amp; </t>
    </r>
    <r>
      <rPr>
        <b/>
        <i/>
        <sz val="12"/>
        <color theme="1"/>
        <rFont val="Times New Roman"/>
      </rPr>
      <t>K</t>
    </r>
    <r>
      <rPr>
        <b/>
        <i/>
        <vertAlign val="subscript"/>
        <sz val="12"/>
        <color theme="1"/>
        <rFont val="Times New Roman"/>
      </rPr>
      <t>A</t>
    </r>
  </si>
  <si>
    <t>NRCS</t>
  </si>
  <si>
    <t>Storm Return Period</t>
  </si>
  <si>
    <t>Soil Types</t>
  </si>
  <si>
    <t>2-yr</t>
  </si>
  <si>
    <t>5-yr</t>
  </si>
  <si>
    <t>10-yr</t>
  </si>
  <si>
    <t>25-yr</t>
  </si>
  <si>
    <t>50-yr</t>
  </si>
  <si>
    <t>100-yr</t>
  </si>
  <si>
    <r>
      <rPr>
        <sz val="10"/>
        <color theme="1"/>
        <rFont val="Times New Roman"/>
      </rPr>
      <t>[-0.10*</t>
    </r>
    <r>
      <rPr>
        <i/>
        <sz val="10"/>
        <color theme="1"/>
        <rFont val="Times New Roman"/>
      </rPr>
      <t>i</t>
    </r>
    <r>
      <rPr>
        <sz val="10"/>
        <color theme="1"/>
        <rFont val="Times New Roman"/>
      </rPr>
      <t>+0.11]</t>
    </r>
  </si>
  <si>
    <r>
      <rPr>
        <sz val="10"/>
        <color theme="1"/>
        <rFont val="Times New Roman"/>
      </rPr>
      <t>[-0.18*</t>
    </r>
    <r>
      <rPr>
        <i/>
        <sz val="10"/>
        <color theme="1"/>
        <rFont val="Times New Roman"/>
      </rPr>
      <t>i</t>
    </r>
    <r>
      <rPr>
        <sz val="10"/>
        <color theme="1"/>
        <rFont val="Times New Roman"/>
      </rPr>
      <t>+0.21]</t>
    </r>
  </si>
  <si>
    <r>
      <rPr>
        <sz val="10"/>
        <color theme="1"/>
        <rFont val="Times New Roman"/>
      </rPr>
      <t>[-0.28*</t>
    </r>
    <r>
      <rPr>
        <i/>
        <sz val="10"/>
        <color theme="1"/>
        <rFont val="Times New Roman"/>
      </rPr>
      <t>i</t>
    </r>
    <r>
      <rPr>
        <sz val="10"/>
        <color theme="1"/>
        <rFont val="Times New Roman"/>
      </rPr>
      <t>+0.33]</t>
    </r>
  </si>
  <si>
    <r>
      <rPr>
        <sz val="10"/>
        <color theme="1"/>
        <rFont val="Times New Roman"/>
      </rPr>
      <t>[-0.33*</t>
    </r>
    <r>
      <rPr>
        <i/>
        <sz val="10"/>
        <color theme="1"/>
        <rFont val="Times New Roman"/>
      </rPr>
      <t>i</t>
    </r>
    <r>
      <rPr>
        <sz val="10"/>
        <color theme="1"/>
        <rFont val="Times New Roman"/>
      </rPr>
      <t>+0.40]</t>
    </r>
  </si>
  <si>
    <r>
      <rPr>
        <sz val="10"/>
        <color theme="1"/>
        <rFont val="Times New Roman"/>
      </rPr>
      <t>[-0.39*</t>
    </r>
    <r>
      <rPr>
        <i/>
        <sz val="10"/>
        <color theme="1"/>
        <rFont val="Times New Roman"/>
      </rPr>
      <t>i</t>
    </r>
    <r>
      <rPr>
        <sz val="10"/>
        <color theme="1"/>
        <rFont val="Times New Roman"/>
      </rPr>
      <t>+0.46]</t>
    </r>
  </si>
  <si>
    <r>
      <rPr>
        <sz val="10"/>
        <color theme="1"/>
        <rFont val="Times New Roman"/>
      </rPr>
      <t>[-0.08*</t>
    </r>
    <r>
      <rPr>
        <i/>
        <sz val="10"/>
        <color theme="1"/>
        <rFont val="Times New Roman"/>
      </rPr>
      <t>i</t>
    </r>
    <r>
      <rPr>
        <sz val="10"/>
        <color theme="1"/>
        <rFont val="Times New Roman"/>
      </rPr>
      <t>+0.09]</t>
    </r>
  </si>
  <si>
    <r>
      <rPr>
        <sz val="10"/>
        <color theme="1"/>
        <rFont val="Times New Roman"/>
      </rPr>
      <t>[-0.14*</t>
    </r>
    <r>
      <rPr>
        <i/>
        <sz val="10"/>
        <color theme="1"/>
        <rFont val="Times New Roman"/>
      </rPr>
      <t>i</t>
    </r>
    <r>
      <rPr>
        <sz val="10"/>
        <color theme="1"/>
        <rFont val="Times New Roman"/>
      </rPr>
      <t>+0.17]</t>
    </r>
  </si>
  <si>
    <r>
      <rPr>
        <sz val="10"/>
        <color theme="1"/>
        <rFont val="Times New Roman"/>
      </rPr>
      <t>[-0.19*</t>
    </r>
    <r>
      <rPr>
        <i/>
        <sz val="10"/>
        <color theme="1"/>
        <rFont val="Times New Roman"/>
      </rPr>
      <t>i</t>
    </r>
    <r>
      <rPr>
        <sz val="10"/>
        <color theme="1"/>
        <rFont val="Times New Roman"/>
      </rPr>
      <t>+0.24]</t>
    </r>
  </si>
  <si>
    <r>
      <rPr>
        <sz val="10"/>
        <color theme="1"/>
        <rFont val="Times New Roman"/>
      </rPr>
      <t>[-0.22*</t>
    </r>
    <r>
      <rPr>
        <i/>
        <sz val="10"/>
        <color theme="1"/>
        <rFont val="Times New Roman"/>
      </rPr>
      <t>i</t>
    </r>
    <r>
      <rPr>
        <sz val="10"/>
        <color theme="1"/>
        <rFont val="Times New Roman"/>
      </rPr>
      <t>+0.28]</t>
    </r>
  </si>
  <si>
    <r>
      <rPr>
        <sz val="10"/>
        <color theme="1"/>
        <rFont val="Times New Roman"/>
      </rPr>
      <t>[-0.25*</t>
    </r>
    <r>
      <rPr>
        <i/>
        <sz val="10"/>
        <color theme="1"/>
        <rFont val="Times New Roman"/>
      </rPr>
      <t>i</t>
    </r>
    <r>
      <rPr>
        <sz val="10"/>
        <color theme="1"/>
        <rFont val="Times New Roman"/>
      </rPr>
      <t>+0.32]</t>
    </r>
  </si>
  <si>
    <r>
      <rPr>
        <sz val="12"/>
        <color theme="1"/>
        <rFont val="Times New Roman"/>
      </rPr>
      <t xml:space="preserve">Values of Runoff Coefficient </t>
    </r>
    <r>
      <rPr>
        <b/>
        <i/>
        <sz val="12"/>
        <color theme="1"/>
        <rFont val="Times New Roman"/>
      </rPr>
      <t>C</t>
    </r>
    <r>
      <rPr>
        <b/>
        <i/>
        <vertAlign val="subscript"/>
        <sz val="12"/>
        <color theme="1"/>
        <rFont val="Times New Roman"/>
      </rPr>
      <t>CD</t>
    </r>
  </si>
  <si>
    <r>
      <rPr>
        <sz val="12"/>
        <color theme="1"/>
        <rFont val="Times New Roman"/>
      </rPr>
      <t xml:space="preserve">Values of Runoff Coefficient </t>
    </r>
    <r>
      <rPr>
        <b/>
        <i/>
        <sz val="12"/>
        <color theme="1"/>
        <rFont val="Times New Roman"/>
      </rPr>
      <t>C</t>
    </r>
    <r>
      <rPr>
        <b/>
        <i/>
        <vertAlign val="subscript"/>
        <sz val="12"/>
        <color theme="1"/>
        <rFont val="Times New Roman"/>
      </rPr>
      <t>A</t>
    </r>
  </si>
  <si>
    <t>Imperv.</t>
  </si>
  <si>
    <r>
      <rPr>
        <sz val="12"/>
        <color rgb="FF000000"/>
        <rFont val="Times New Roman"/>
      </rPr>
      <t xml:space="preserve">Type </t>
    </r>
    <r>
      <rPr>
        <b/>
        <i/>
        <sz val="12"/>
        <color rgb="FF000000"/>
        <rFont val="Times New Roman"/>
      </rPr>
      <t>C</t>
    </r>
    <r>
      <rPr>
        <sz val="12"/>
        <color rgb="FF000000"/>
        <rFont val="Times New Roman"/>
      </rPr>
      <t xml:space="preserve"> and </t>
    </r>
    <r>
      <rPr>
        <b/>
        <i/>
        <sz val="12"/>
        <color rgb="FF000000"/>
        <rFont val="Times New Roman"/>
      </rPr>
      <t>D</t>
    </r>
    <r>
      <rPr>
        <sz val="12"/>
        <color rgb="FF000000"/>
        <rFont val="Times New Roman"/>
      </rPr>
      <t xml:space="preserve"> NRCS Hydrologic Soil Groups</t>
    </r>
  </si>
  <si>
    <r>
      <rPr>
        <sz val="12"/>
        <color rgb="FF000000"/>
        <rFont val="Times New Roman"/>
      </rPr>
      <t xml:space="preserve">Type </t>
    </r>
    <r>
      <rPr>
        <b/>
        <i/>
        <sz val="12"/>
        <color rgb="FF000000"/>
        <rFont val="Times New Roman"/>
      </rPr>
      <t>A</t>
    </r>
    <r>
      <rPr>
        <sz val="12"/>
        <color rgb="FF000000"/>
        <rFont val="Times New Roman"/>
      </rPr>
      <t xml:space="preserve"> NRCS Hydrologic Soils Group</t>
    </r>
  </si>
  <si>
    <r>
      <rPr>
        <sz val="12"/>
        <color theme="1"/>
        <rFont val="Times New Roman"/>
      </rPr>
      <t>Ratio (</t>
    </r>
    <r>
      <rPr>
        <b/>
        <i/>
        <sz val="12"/>
        <color theme="1"/>
        <rFont val="Times New Roman"/>
      </rPr>
      <t xml:space="preserve"> i</t>
    </r>
    <r>
      <rPr>
        <sz val="12"/>
        <color theme="1"/>
        <rFont val="Times New Roman"/>
      </rPr>
      <t>)</t>
    </r>
  </si>
  <si>
    <r>
      <rPr>
        <sz val="12"/>
        <color theme="1"/>
        <rFont val="Times New Roman"/>
      </rPr>
      <t xml:space="preserve">Notes:  </t>
    </r>
    <r>
      <rPr>
        <sz val="12"/>
        <color theme="1"/>
        <rFont val="Times New Roman"/>
      </rPr>
      <t xml:space="preserve"> </t>
    </r>
  </si>
  <si>
    <r>
      <rPr>
        <sz val="12"/>
        <color theme="1"/>
        <rFont val="Times New Roman"/>
      </rPr>
      <t xml:space="preserve">For Type B Soils, use the average of coefficients </t>
    </r>
    <r>
      <rPr>
        <b/>
        <i/>
        <sz val="12"/>
        <color theme="1"/>
        <rFont val="Times New Roman"/>
      </rPr>
      <t>C</t>
    </r>
    <r>
      <rPr>
        <b/>
        <i/>
        <vertAlign val="subscript"/>
        <sz val="12"/>
        <color theme="1"/>
        <rFont val="Times New Roman"/>
      </rPr>
      <t>CD</t>
    </r>
    <r>
      <rPr>
        <sz val="12"/>
        <color theme="1"/>
        <rFont val="Times New Roman"/>
      </rPr>
      <t xml:space="preserve"> and </t>
    </r>
    <r>
      <rPr>
        <i/>
        <sz val="12"/>
        <color theme="1"/>
        <rFont val="Times New Roman"/>
      </rPr>
      <t>C</t>
    </r>
    <r>
      <rPr>
        <i/>
        <vertAlign val="subscript"/>
        <sz val="12"/>
        <color theme="1"/>
        <rFont val="Times New Roman"/>
      </rPr>
      <t>A</t>
    </r>
    <r>
      <rPr>
        <sz val="12"/>
        <color theme="1"/>
        <rFont val="Times New Roman"/>
      </rPr>
      <t xml:space="preserve">. </t>
    </r>
  </si>
  <si>
    <t>When the Runoff Coefficient in above table is &lt; 0, use 0.</t>
  </si>
  <si>
    <t>When compositing the Runoff Coefficient for different soil types, use  the table values above regardless if they are &lt; 0.</t>
  </si>
  <si>
    <t>MINOR (e.g. 2-, 5-, OR 10-year)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</si>
</sst>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164" formatCode="0.000"/>
    <numFmt numFmtId="165" formatCode="0.000_)"/>
    <numFmt numFmtId="166" formatCode="#,##0.000"/>
    <numFmt numFmtId="167" formatCode="#,##0.0000"/>
    <numFmt numFmtId="168" formatCode="0.0"/>
    <numFmt numFmtId="169" formatCode="0.0%"/>
    <numFmt numFmtId="170" formatCode="0.0000"/>
    <numFmt numFmtId="171" formatCode="#,##0.0"/>
    <numFmt numFmtId="172" formatCode="0.00_)"/>
    <numFmt numFmtId="173" formatCode="0_)"/>
    <numFmt numFmtId="174" formatCode="0.0_)"/>
    <numFmt numFmtId="175" formatCode="0.0000_)"/>
    <numFmt numFmtId="176" formatCode="#,##0.00000_);\(#,##0.00000\)"/>
    <numFmt numFmtId="177" formatCode="0.0000E+00"/>
  </numFmts>
  <fonts count="99">
    <font>
      <sz val="10"/>
      <color rgb="FF000000"/>
      <name val="Arial"/>
      <scheme val="minor"/>
    </font>
    <font>
      <sz val="12"/>
      <color theme="1"/>
      <name val="Arial"/>
    </font>
    <font>
      <b/>
      <sz val="18"/>
      <color theme="1"/>
      <name val="Arial"/>
    </font>
    <font>
      <sz val="10"/>
      <name val="Arial"/>
    </font>
    <font>
      <u/>
      <sz val="12"/>
      <color theme="1"/>
      <name val="Arial"/>
    </font>
    <font>
      <b/>
      <u/>
      <sz val="12"/>
      <color rgb="FF0000FF"/>
      <name val="Arial"/>
    </font>
    <font>
      <b/>
      <u/>
      <sz val="14"/>
      <color rgb="FF0000FF"/>
      <name val="Arial"/>
    </font>
    <font>
      <b/>
      <sz val="12"/>
      <color rgb="FF0000FF"/>
      <name val="Arial"/>
    </font>
    <font>
      <sz val="10"/>
      <color theme="1"/>
      <name val="Arial"/>
    </font>
    <font>
      <b/>
      <u/>
      <sz val="12"/>
      <color theme="1"/>
      <name val="Arial"/>
    </font>
    <font>
      <b/>
      <sz val="10"/>
      <color theme="1"/>
      <name val="Arial"/>
    </font>
    <font>
      <b/>
      <u/>
      <sz val="12"/>
      <color theme="1"/>
      <name val="Arial"/>
    </font>
    <font>
      <u/>
      <sz val="10"/>
      <color theme="1"/>
      <name val="Arial"/>
    </font>
    <font>
      <b/>
      <sz val="9"/>
      <color theme="1"/>
      <name val="Arial"/>
    </font>
    <font>
      <sz val="9"/>
      <color theme="1"/>
      <name val="Arial"/>
    </font>
    <font>
      <b/>
      <i/>
      <sz val="10"/>
      <color theme="1"/>
      <name val="Arial"/>
    </font>
    <font>
      <b/>
      <u/>
      <sz val="10"/>
      <color rgb="FF0000FF"/>
      <name val="Arial"/>
    </font>
    <font>
      <b/>
      <sz val="14"/>
      <color theme="1"/>
      <name val="Arial"/>
    </font>
    <font>
      <b/>
      <sz val="12"/>
      <color theme="1"/>
      <name val="Arial"/>
    </font>
    <font>
      <b/>
      <sz val="12"/>
      <color rgb="FFFF0000"/>
      <name val="Arial"/>
    </font>
    <font>
      <b/>
      <u/>
      <sz val="12"/>
      <color theme="1"/>
      <name val="Arial"/>
    </font>
    <font>
      <u/>
      <sz val="10"/>
      <color theme="1"/>
      <name val="Arial"/>
    </font>
    <font>
      <b/>
      <sz val="10"/>
      <color rgb="FFFF0000"/>
      <name val="Arial"/>
    </font>
    <font>
      <b/>
      <u/>
      <sz val="12"/>
      <color theme="1"/>
      <name val="Arial"/>
    </font>
    <font>
      <sz val="10"/>
      <color rgb="FFFF0000"/>
      <name val="Arial"/>
    </font>
    <font>
      <b/>
      <sz val="20"/>
      <color theme="1"/>
      <name val="Arial"/>
    </font>
    <font>
      <b/>
      <sz val="16"/>
      <color theme="1"/>
      <name val="Arial"/>
    </font>
    <font>
      <b/>
      <sz val="11"/>
      <color theme="1"/>
      <name val="Arial"/>
    </font>
    <font>
      <b/>
      <u/>
      <sz val="11"/>
      <color theme="1"/>
      <name val="Arial"/>
    </font>
    <font>
      <sz val="11"/>
      <color theme="1"/>
      <name val="Arial"/>
    </font>
    <font>
      <b/>
      <sz val="11"/>
      <color rgb="FFFF0000"/>
      <name val="Arial"/>
    </font>
    <font>
      <b/>
      <u/>
      <sz val="16"/>
      <color theme="1"/>
      <name val="Arial"/>
    </font>
    <font>
      <b/>
      <u/>
      <sz val="12"/>
      <color theme="1"/>
      <name val="Arial"/>
    </font>
    <font>
      <b/>
      <vertAlign val="superscript"/>
      <sz val="10"/>
      <color theme="1"/>
      <name val="Arial"/>
    </font>
    <font>
      <b/>
      <u/>
      <sz val="10"/>
      <color theme="1"/>
      <name val="Arial"/>
    </font>
    <font>
      <b/>
      <u/>
      <sz val="10"/>
      <color theme="1"/>
      <name val="Arial"/>
    </font>
    <font>
      <b/>
      <u/>
      <sz val="10"/>
      <color theme="1"/>
      <name val="Arial"/>
    </font>
    <font>
      <b/>
      <u/>
      <sz val="10"/>
      <color theme="1"/>
      <name val="Arial"/>
    </font>
    <font>
      <b/>
      <sz val="10"/>
      <color theme="1"/>
      <name val="Noto Sans Symbols"/>
    </font>
    <font>
      <b/>
      <u/>
      <sz val="10"/>
      <color theme="1"/>
      <name val="Arial"/>
    </font>
    <font>
      <b/>
      <u/>
      <sz val="10"/>
      <color theme="1"/>
      <name val="Arial"/>
    </font>
    <font>
      <b/>
      <u/>
      <sz val="9"/>
      <color theme="1"/>
      <name val="Arial"/>
    </font>
    <font>
      <b/>
      <sz val="9"/>
      <color rgb="FFFF0000"/>
      <name val="Arial"/>
    </font>
    <font>
      <b/>
      <u/>
      <sz val="9"/>
      <color rgb="FFFF0000"/>
      <name val="Arial"/>
    </font>
    <font>
      <b/>
      <u/>
      <sz val="9"/>
      <color rgb="FFFF0000"/>
      <name val="Arial"/>
    </font>
    <font>
      <b/>
      <u/>
      <sz val="9"/>
      <color theme="1"/>
      <name val="Arial"/>
    </font>
    <font>
      <b/>
      <u/>
      <sz val="9"/>
      <color theme="1"/>
      <name val="Arial"/>
    </font>
    <font>
      <b/>
      <u/>
      <sz val="9"/>
      <color theme="1"/>
      <name val="Arial"/>
    </font>
    <font>
      <sz val="8"/>
      <color theme="1"/>
      <name val="Arial"/>
    </font>
    <font>
      <b/>
      <u/>
      <sz val="12"/>
      <color theme="1"/>
      <name val="Arial"/>
    </font>
    <font>
      <b/>
      <u/>
      <sz val="10"/>
      <color theme="1"/>
      <name val="Arial"/>
    </font>
    <font>
      <b/>
      <sz val="10"/>
      <color rgb="FF3366FF"/>
      <name val="Arial"/>
    </font>
    <font>
      <sz val="10"/>
      <color theme="1"/>
      <name val="Courier New"/>
    </font>
    <font>
      <b/>
      <sz val="8"/>
      <color theme="1"/>
      <name val="Arial"/>
    </font>
    <font>
      <sz val="10"/>
      <color theme="1"/>
      <name val="Times New Roman"/>
    </font>
    <font>
      <sz val="10"/>
      <color theme="1"/>
      <name val="Roman"/>
    </font>
    <font>
      <sz val="10"/>
      <color rgb="FFFF0000"/>
      <name val="Times New Roman"/>
    </font>
    <font>
      <b/>
      <u/>
      <sz val="12"/>
      <color theme="1"/>
      <name val="Arial"/>
    </font>
    <font>
      <u/>
      <sz val="10"/>
      <color theme="1"/>
      <name val="Arial"/>
    </font>
    <font>
      <b/>
      <u/>
      <sz val="14"/>
      <color theme="1"/>
      <name val="Arial"/>
    </font>
    <font>
      <u/>
      <sz val="10"/>
      <color theme="1"/>
      <name val="Arial"/>
    </font>
    <font>
      <u/>
      <sz val="10"/>
      <color theme="1"/>
      <name val="Arial"/>
    </font>
    <font>
      <u/>
      <sz val="10"/>
      <color theme="1"/>
      <name val="Arial"/>
    </font>
    <font>
      <b/>
      <i/>
      <sz val="12"/>
      <color rgb="FF000000"/>
      <name val="Times New Roman"/>
    </font>
    <font>
      <b/>
      <i/>
      <sz val="12"/>
      <color theme="1"/>
      <name val="Times New Roman"/>
    </font>
    <font>
      <i/>
      <sz val="12"/>
      <color theme="1"/>
      <name val="Times New Roman"/>
    </font>
    <font>
      <i/>
      <sz val="12"/>
      <color rgb="FF000000"/>
      <name val="Times New Roman"/>
    </font>
    <font>
      <sz val="12"/>
      <color rgb="FF000000"/>
      <name val="Arial"/>
    </font>
    <font>
      <sz val="12"/>
      <color theme="1"/>
      <name val="Times New Roman"/>
    </font>
    <font>
      <sz val="12"/>
      <color rgb="FF000000"/>
      <name val="Times New Roman"/>
    </font>
    <font>
      <vertAlign val="subscript"/>
      <sz val="10"/>
      <color theme="1"/>
      <name val="Arial"/>
    </font>
    <font>
      <b/>
      <vertAlign val="subscript"/>
      <sz val="10"/>
      <color theme="1"/>
      <name val="Arial"/>
    </font>
    <font>
      <b/>
      <i/>
      <sz val="10"/>
      <color theme="1"/>
      <name val="UniversalMath1 BT"/>
    </font>
    <font>
      <b/>
      <i/>
      <sz val="10"/>
      <color theme="1"/>
      <name val="Californian FB"/>
    </font>
    <font>
      <b/>
      <i/>
      <vertAlign val="subscript"/>
      <sz val="10"/>
      <color theme="1"/>
      <name val="Californian FB"/>
    </font>
    <font>
      <vertAlign val="subscript"/>
      <sz val="9"/>
      <color theme="1"/>
      <name val="Arial"/>
    </font>
    <font>
      <i/>
      <sz val="10"/>
      <color theme="1"/>
      <name val="Arial"/>
    </font>
    <font>
      <u/>
      <vertAlign val="subscript"/>
      <sz val="10"/>
      <color theme="1"/>
      <name val="Arial"/>
    </font>
    <font>
      <b/>
      <i/>
      <vertAlign val="subscript"/>
      <sz val="12"/>
      <color rgb="FF000000"/>
      <name val="Times New Roman"/>
    </font>
    <font>
      <b/>
      <sz val="12"/>
      <color rgb="FF000000"/>
      <name val="Times New Roman"/>
    </font>
    <font>
      <b/>
      <i/>
      <vertAlign val="superscript"/>
      <sz val="12"/>
      <color rgb="FF000000"/>
      <name val="Times New Roman"/>
    </font>
    <font>
      <i/>
      <vertAlign val="subscript"/>
      <sz val="12"/>
      <color theme="1"/>
      <name val="Times New Roman"/>
    </font>
    <font>
      <i/>
      <vertAlign val="subscript"/>
      <sz val="12"/>
      <color rgb="FF000000"/>
      <name val="Times New Roman"/>
    </font>
    <font>
      <b/>
      <i/>
      <vertAlign val="subscript"/>
      <sz val="12"/>
      <color theme="1"/>
      <name val="Times New Roman"/>
    </font>
    <font>
      <i/>
      <sz val="10"/>
      <color theme="1"/>
      <name val="Times New Roman"/>
    </font>
    <font>
      <b/>
      <sz val="12"/>
      <color rgb="FF505050"/>
      <name val="Arial"/>
      <family val="2"/>
    </font>
    <font>
      <sz val="10"/>
      <color rgb="FF505050"/>
      <name val="Arial"/>
      <family val="2"/>
    </font>
    <font>
      <b/>
      <sz val="10"/>
      <color rgb="FFA20000"/>
      <name val="Arial"/>
      <family val="2"/>
    </font>
    <font>
      <sz val="10"/>
      <color rgb="FFA20000"/>
      <name val="Arial"/>
      <family val="2"/>
    </font>
    <font>
      <b/>
      <sz val="11"/>
      <color rgb="FFA20000"/>
      <name val="Arial"/>
      <family val="2"/>
    </font>
    <font>
      <sz val="11"/>
      <color rgb="FFA20000"/>
      <name val="Arial"/>
      <family val="2"/>
    </font>
    <font>
      <b/>
      <sz val="10"/>
      <color rgb="FF505050"/>
      <name val="Arial"/>
      <family val="2"/>
    </font>
    <font>
      <sz val="10"/>
      <color rgb="FF505050"/>
      <name val="Arial"/>
      <family val="2"/>
      <scheme val="minor"/>
    </font>
    <font>
      <b/>
      <sz val="12"/>
      <color rgb="FFA20000"/>
      <name val="Arial"/>
      <family val="2"/>
    </font>
    <font>
      <b/>
      <sz val="9"/>
      <color rgb="FFA20000"/>
      <name val="Arial"/>
      <family val="2"/>
    </font>
    <font>
      <b/>
      <sz val="8"/>
      <color rgb="FFA20000"/>
      <name val="Arial"/>
      <family val="2"/>
    </font>
    <font>
      <sz val="9"/>
      <color rgb="FFA20000"/>
      <name val="Arial"/>
      <family val="2"/>
    </font>
    <font>
      <sz val="8"/>
      <color rgb="FFA20000"/>
      <name val="Arial"/>
      <family val="2"/>
    </font>
    <font>
      <sz val="10"/>
      <color rgb="FF980000"/>
      <name val="Arial"/>
      <family val="2"/>
    </font>
  </fonts>
  <fills count="7">
    <fill>
      <patternFill patternType="none"/>
    </fill>
    <fill>
      <patternFill patternType="gray125"/>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
      <patternFill patternType="solid">
        <fgColor rgb="FFFFFF00"/>
        <bgColor rgb="FFFFFF00"/>
      </patternFill>
    </fill>
    <fill>
      <patternFill patternType="solid">
        <fgColor rgb="FFFFFF99"/>
        <bgColor rgb="FFFFFF99"/>
      </patternFill>
    </fill>
  </fills>
  <borders count="149">
    <border>
      <left/>
      <right/>
      <top/>
      <bottom/>
      <diagonal/>
    </border>
    <border>
      <left/>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style="double">
        <color rgb="FF000000"/>
      </top>
      <bottom/>
      <diagonal/>
    </border>
    <border>
      <left/>
      <right/>
      <top style="double">
        <color rgb="FF000000"/>
      </top>
      <bottom/>
      <diagonal/>
    </border>
    <border>
      <left/>
      <right/>
      <top style="double">
        <color rgb="FF000000"/>
      </top>
      <bottom/>
      <diagonal/>
    </border>
    <border>
      <left/>
      <right/>
      <top/>
      <bottom/>
      <diagonal/>
    </border>
    <border>
      <left/>
      <right/>
      <top/>
      <bottom/>
      <diagonal/>
    </border>
    <border>
      <left/>
      <right/>
      <top/>
      <bottom/>
      <diagonal/>
    </border>
    <border>
      <left/>
      <right/>
      <top/>
      <bottom style="double">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style="thin">
        <color rgb="FF000000"/>
      </left>
      <right style="thin">
        <color rgb="FF000000"/>
      </right>
      <top style="thin">
        <color rgb="FF000000"/>
      </top>
      <bottom style="thin">
        <color rgb="FF000000"/>
      </bottom>
      <diagonal/>
    </border>
    <border>
      <left/>
      <right/>
      <top/>
      <bottom style="thin">
        <color rgb="FF808080"/>
      </bottom>
      <diagonal/>
    </border>
    <border>
      <left/>
      <right style="double">
        <color rgb="FF000000"/>
      </right>
      <top/>
      <bottom/>
      <diagonal/>
    </border>
    <border>
      <left/>
      <right/>
      <top style="thin">
        <color rgb="FF808080"/>
      </top>
      <bottom style="thin">
        <color rgb="FF808080"/>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style="thin">
        <color rgb="FF808080"/>
      </top>
      <bottom style="thin">
        <color rgb="FF808080"/>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diagonal/>
    </border>
    <border>
      <left style="thin">
        <color rgb="FF000000"/>
      </left>
      <right style="double">
        <color rgb="FF000000"/>
      </right>
      <top/>
      <bottom/>
      <diagonal/>
    </border>
    <border>
      <left/>
      <right style="thin">
        <color rgb="FF808080"/>
      </right>
      <top style="thin">
        <color rgb="FF000000"/>
      </top>
      <bottom style="thin">
        <color rgb="FF969696"/>
      </bottom>
      <diagonal/>
    </border>
    <border>
      <left style="thin">
        <color rgb="FF808080"/>
      </left>
      <right style="thin">
        <color rgb="FF808080"/>
      </right>
      <top style="thin">
        <color rgb="FF000000"/>
      </top>
      <bottom style="thin">
        <color rgb="FF969696"/>
      </bottom>
      <diagonal/>
    </border>
    <border>
      <left style="thin">
        <color rgb="FF808080"/>
      </left>
      <right style="double">
        <color rgb="FF000000"/>
      </right>
      <top style="thin">
        <color rgb="FF000000"/>
      </top>
      <bottom style="thin">
        <color rgb="FF969696"/>
      </bottom>
      <diagonal/>
    </border>
    <border>
      <left style="double">
        <color rgb="FF000000"/>
      </left>
      <right style="thin">
        <color rgb="FF808080"/>
      </right>
      <top style="thin">
        <color rgb="FF000000"/>
      </top>
      <bottom style="thin">
        <color rgb="FF969696"/>
      </bottom>
      <diagonal/>
    </border>
    <border>
      <left style="double">
        <color rgb="FF000000"/>
      </left>
      <right style="thin">
        <color rgb="FF808080"/>
      </right>
      <top/>
      <bottom style="thin">
        <color rgb="FF969696"/>
      </bottom>
      <diagonal/>
    </border>
    <border>
      <left style="thin">
        <color rgb="FF808080"/>
      </left>
      <right style="thin">
        <color rgb="FF808080"/>
      </right>
      <top style="thin">
        <color rgb="FF969696"/>
      </top>
      <bottom style="thin">
        <color rgb="FF969696"/>
      </bottom>
      <diagonal/>
    </border>
    <border>
      <left style="thin">
        <color rgb="FF808080"/>
      </left>
      <right style="double">
        <color rgb="FF000000"/>
      </right>
      <top style="thin">
        <color rgb="FF969696"/>
      </top>
      <bottom style="thin">
        <color rgb="FF969696"/>
      </bottom>
      <diagonal/>
    </border>
    <border>
      <left style="double">
        <color rgb="FF000000"/>
      </left>
      <right style="thin">
        <color rgb="FF808080"/>
      </right>
      <top style="thin">
        <color rgb="FF969696"/>
      </top>
      <bottom style="thin">
        <color rgb="FF969696"/>
      </bottom>
      <diagonal/>
    </border>
    <border>
      <left style="double">
        <color rgb="FF000000"/>
      </left>
      <right style="thin">
        <color rgb="FF808080"/>
      </right>
      <top style="thin">
        <color rgb="FF969696"/>
      </top>
      <bottom style="double">
        <color rgb="FF000000"/>
      </bottom>
      <diagonal/>
    </border>
    <border>
      <left style="thin">
        <color rgb="FF808080"/>
      </left>
      <right style="thin">
        <color rgb="FF808080"/>
      </right>
      <top style="thin">
        <color rgb="FF969696"/>
      </top>
      <bottom style="double">
        <color rgb="FF000000"/>
      </bottom>
      <diagonal/>
    </border>
    <border>
      <left style="thin">
        <color rgb="FF808080"/>
      </left>
      <right style="double">
        <color rgb="FF000000"/>
      </right>
      <top style="thin">
        <color rgb="FF969696"/>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top/>
      <bottom style="thin">
        <color rgb="FF808080"/>
      </bottom>
      <diagonal/>
    </border>
    <border>
      <left style="thin">
        <color rgb="FF808080"/>
      </left>
      <right/>
      <top/>
      <bottom/>
      <diagonal/>
    </border>
    <border>
      <left/>
      <right/>
      <top/>
      <bottom/>
      <diagonal/>
    </border>
    <border>
      <left/>
      <right/>
      <top/>
      <bottom/>
      <diagonal/>
    </border>
    <border>
      <left style="thin">
        <color rgb="FF808080"/>
      </left>
      <right/>
      <top/>
      <bottom/>
      <diagonal/>
    </border>
    <border>
      <left/>
      <right/>
      <top/>
      <bottom/>
      <diagonal/>
    </border>
    <border>
      <left style="thin">
        <color rgb="FF808080"/>
      </left>
      <right/>
      <top/>
      <bottom/>
      <diagonal/>
    </border>
    <border>
      <left/>
      <right/>
      <top/>
      <bottom/>
      <diagonal/>
    </border>
    <border>
      <left/>
      <right/>
      <top/>
      <bottom/>
      <diagonal/>
    </border>
    <border>
      <left style="thin">
        <color rgb="FF808080"/>
      </left>
      <right/>
      <top style="thin">
        <color rgb="FF808080"/>
      </top>
      <bottom/>
      <diagonal/>
    </border>
    <border>
      <left/>
      <right/>
      <top style="thin">
        <color rgb="FF80808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bottom/>
      <diagonal/>
    </border>
    <border>
      <left style="thin">
        <color rgb="FF000000"/>
      </left>
      <right style="thin">
        <color rgb="FF808080"/>
      </right>
      <top style="thin">
        <color rgb="FF000000"/>
      </top>
      <bottom style="thin">
        <color rgb="FF808080"/>
      </bottom>
      <diagonal/>
    </border>
    <border>
      <left style="thin">
        <color rgb="FF808080"/>
      </left>
      <right style="thin">
        <color rgb="FF808080"/>
      </right>
      <top style="thin">
        <color rgb="FF000000"/>
      </top>
      <bottom style="thin">
        <color rgb="FF808080"/>
      </bottom>
      <diagonal/>
    </border>
    <border>
      <left style="thin">
        <color rgb="FF808080"/>
      </left>
      <right style="thin">
        <color rgb="FF000000"/>
      </right>
      <top style="thin">
        <color rgb="FF000000"/>
      </top>
      <bottom style="thin">
        <color rgb="FF808080"/>
      </bottom>
      <diagonal/>
    </border>
    <border>
      <left style="thin">
        <color rgb="FF000000"/>
      </left>
      <right/>
      <top style="thin">
        <color rgb="FF000000"/>
      </top>
      <bottom/>
      <diagonal/>
    </border>
    <border>
      <left style="thin">
        <color rgb="FF000000"/>
      </left>
      <right style="thin">
        <color rgb="FF808080"/>
      </right>
      <top style="thin">
        <color rgb="FF808080"/>
      </top>
      <bottom style="thin">
        <color rgb="FF808080"/>
      </bottom>
      <diagonal/>
    </border>
    <border>
      <left style="thin">
        <color rgb="FF808080"/>
      </left>
      <right style="thin">
        <color rgb="FF000000"/>
      </right>
      <top style="thin">
        <color rgb="FF808080"/>
      </top>
      <bottom style="thin">
        <color rgb="FF808080"/>
      </bottom>
      <diagonal/>
    </border>
    <border>
      <left style="thin">
        <color rgb="FF000000"/>
      </left>
      <right style="thin">
        <color rgb="FF808080"/>
      </right>
      <top style="thin">
        <color rgb="FF808080"/>
      </top>
      <bottom style="thin">
        <color rgb="FF000000"/>
      </bottom>
      <diagonal/>
    </border>
    <border>
      <left style="thin">
        <color rgb="FF808080"/>
      </left>
      <right style="thin">
        <color rgb="FF000000"/>
      </right>
      <top style="thin">
        <color rgb="FF808080"/>
      </top>
      <bottom style="thin">
        <color rgb="FF000000"/>
      </bottom>
      <diagonal/>
    </border>
    <border>
      <left style="thin">
        <color rgb="FF808080"/>
      </left>
      <right style="thin">
        <color rgb="FF808080"/>
      </right>
      <top style="thin">
        <color rgb="FF808080"/>
      </top>
      <bottom style="thin">
        <color rgb="FF000000"/>
      </bottom>
      <diagonal/>
    </border>
    <border>
      <left/>
      <right style="thin">
        <color rgb="FF969696"/>
      </right>
      <top style="thin">
        <color rgb="FF000000"/>
      </top>
      <bottom/>
      <diagonal/>
    </border>
    <border>
      <left style="thin">
        <color rgb="FF969696"/>
      </left>
      <right/>
      <top style="thin">
        <color rgb="FF000000"/>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808080"/>
      </bottom>
      <diagonal/>
    </border>
    <border>
      <left style="thin">
        <color rgb="FF000000"/>
      </left>
      <right style="thin">
        <color rgb="FF000000"/>
      </right>
      <top style="thin">
        <color rgb="FF808080"/>
      </top>
      <bottom style="thin">
        <color rgb="FF808080"/>
      </bottom>
      <diagonal/>
    </border>
    <border>
      <left style="thin">
        <color rgb="FF000000"/>
      </left>
      <right style="thin">
        <color rgb="FF000000"/>
      </right>
      <top style="thin">
        <color rgb="FF808080"/>
      </top>
      <bottom style="thin">
        <color rgb="FF000000"/>
      </bottom>
      <diagonal/>
    </border>
    <border>
      <left style="thin">
        <color rgb="FF969696"/>
      </left>
      <right style="thin">
        <color rgb="FF969696"/>
      </right>
      <top style="thin">
        <color rgb="FF969696"/>
      </top>
      <bottom style="thin">
        <color rgb="FF969696"/>
      </bottom>
      <diagonal/>
    </border>
    <border>
      <left style="thin">
        <color rgb="FF000000"/>
      </left>
      <right style="thin">
        <color rgb="FF000000"/>
      </right>
      <top style="thin">
        <color rgb="FF000000"/>
      </top>
      <bottom style="double">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ck">
        <color rgb="FF000000"/>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style="thin">
        <color rgb="FF000000"/>
      </left>
      <right style="thick">
        <color rgb="FF000000"/>
      </right>
      <top/>
      <bottom style="thick">
        <color rgb="FF000000"/>
      </bottom>
      <diagonal/>
    </border>
    <border>
      <left style="thick">
        <color rgb="FF000000"/>
      </left>
      <right style="thick">
        <color rgb="FF000000"/>
      </right>
      <top/>
      <bottom style="thin">
        <color rgb="FF000000"/>
      </bottom>
      <diagonal/>
    </border>
    <border>
      <left style="thick">
        <color rgb="FF000000"/>
      </left>
      <right/>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s>
  <cellStyleXfs count="1">
    <xf numFmtId="0" fontId="0" fillId="0" borderId="0"/>
  </cellStyleXfs>
  <cellXfs count="590">
    <xf numFmtId="0" fontId="0" fillId="0" borderId="0" xfId="0"/>
    <xf numFmtId="0" fontId="1" fillId="2" borderId="1" xfId="0" applyFont="1" applyFill="1" applyBorder="1"/>
    <xf numFmtId="0" fontId="4" fillId="2" borderId="1" xfId="0" applyFont="1" applyFill="1" applyBorder="1"/>
    <xf numFmtId="0" fontId="8" fillId="2" borderId="1" xfId="0" applyFont="1" applyFill="1" applyBorder="1"/>
    <xf numFmtId="0" fontId="9" fillId="2" borderId="1" xfId="0" applyFont="1" applyFill="1" applyBorder="1" applyAlignment="1">
      <alignment horizontal="left"/>
    </xf>
    <xf numFmtId="0" fontId="10" fillId="2" borderId="1" xfId="0" applyFont="1" applyFill="1" applyBorder="1"/>
    <xf numFmtId="0" fontId="8" fillId="2" borderId="1" xfId="0" applyFont="1" applyFill="1" applyBorder="1" applyAlignment="1">
      <alignment horizontal="left"/>
    </xf>
    <xf numFmtId="0" fontId="8" fillId="2" borderId="16" xfId="0" applyFont="1" applyFill="1" applyBorder="1" applyAlignment="1">
      <alignment horizontal="left"/>
    </xf>
    <xf numFmtId="0" fontId="10" fillId="2" borderId="16" xfId="0" applyFont="1" applyFill="1" applyBorder="1"/>
    <xf numFmtId="0" fontId="8" fillId="2" borderId="16" xfId="0" applyFont="1" applyFill="1" applyBorder="1"/>
    <xf numFmtId="0" fontId="11" fillId="3" borderId="1" xfId="0" applyFont="1" applyFill="1" applyBorder="1" applyAlignment="1">
      <alignment horizontal="left"/>
    </xf>
    <xf numFmtId="0" fontId="12" fillId="2" borderId="1" xfId="0" applyFont="1" applyFill="1" applyBorder="1"/>
    <xf numFmtId="0" fontId="13" fillId="3" borderId="1" xfId="0" applyFont="1" applyFill="1" applyBorder="1" applyAlignment="1">
      <alignment horizontal="left"/>
    </xf>
    <xf numFmtId="0" fontId="13" fillId="3" borderId="1" xfId="0" applyFont="1" applyFill="1" applyBorder="1" applyAlignment="1">
      <alignment horizontal="right"/>
    </xf>
    <xf numFmtId="0" fontId="14" fillId="3" borderId="1" xfId="0" applyFont="1" applyFill="1" applyBorder="1" applyAlignment="1">
      <alignment horizontal="right"/>
    </xf>
    <xf numFmtId="0" fontId="10" fillId="3" borderId="1" xfId="0" applyFont="1" applyFill="1" applyBorder="1" applyAlignment="1">
      <alignment horizontal="left"/>
    </xf>
    <xf numFmtId="0" fontId="15" fillId="2" borderId="1" xfId="0" applyFont="1" applyFill="1" applyBorder="1"/>
    <xf numFmtId="0" fontId="8" fillId="3" borderId="1" xfId="0" applyFont="1" applyFill="1" applyBorder="1"/>
    <xf numFmtId="0" fontId="16" fillId="2" borderId="1" xfId="0" applyFont="1" applyFill="1" applyBorder="1"/>
    <xf numFmtId="0" fontId="17" fillId="2" borderId="1" xfId="0" applyFont="1" applyFill="1" applyBorder="1" applyAlignment="1">
      <alignment horizontal="right"/>
    </xf>
    <xf numFmtId="0" fontId="18" fillId="2" borderId="1" xfId="0" applyFont="1" applyFill="1" applyBorder="1" applyAlignment="1">
      <alignment horizontal="right"/>
    </xf>
    <xf numFmtId="0" fontId="1" fillId="2" borderId="16" xfId="0" applyFont="1" applyFill="1" applyBorder="1"/>
    <xf numFmtId="0" fontId="20" fillId="2" borderId="24" xfId="0" applyFont="1" applyFill="1" applyBorder="1" applyAlignment="1">
      <alignment horizontal="left"/>
    </xf>
    <xf numFmtId="0" fontId="21" fillId="2" borderId="25" xfId="0" applyFont="1" applyFill="1" applyBorder="1"/>
    <xf numFmtId="0" fontId="8" fillId="2" borderId="25" xfId="0" applyFont="1" applyFill="1" applyBorder="1"/>
    <xf numFmtId="0" fontId="8" fillId="2" borderId="26" xfId="0" applyFont="1" applyFill="1" applyBorder="1"/>
    <xf numFmtId="0" fontId="8" fillId="2" borderId="27" xfId="0" applyFont="1" applyFill="1" applyBorder="1" applyAlignment="1">
      <alignment horizontal="left"/>
    </xf>
    <xf numFmtId="0" fontId="8" fillId="2" borderId="1" xfId="0" applyFont="1" applyFill="1" applyBorder="1" applyAlignment="1">
      <alignment horizontal="right"/>
    </xf>
    <xf numFmtId="2" fontId="8" fillId="4" borderId="28" xfId="0" applyNumberFormat="1" applyFont="1" applyFill="1" applyBorder="1" applyAlignment="1">
      <alignment horizontal="center"/>
    </xf>
    <xf numFmtId="2" fontId="8" fillId="0" borderId="29" xfId="0" applyNumberFormat="1" applyFont="1" applyBorder="1" applyAlignment="1">
      <alignment horizontal="center"/>
    </xf>
    <xf numFmtId="0" fontId="8" fillId="2" borderId="30" xfId="0" applyFont="1" applyFill="1" applyBorder="1"/>
    <xf numFmtId="164" fontId="8" fillId="4" borderId="28" xfId="0" applyNumberFormat="1" applyFont="1" applyFill="1" applyBorder="1" applyAlignment="1">
      <alignment horizontal="center"/>
    </xf>
    <xf numFmtId="164" fontId="8" fillId="0" borderId="31" xfId="0" applyNumberFormat="1" applyFont="1" applyBorder="1" applyAlignment="1">
      <alignment horizontal="center"/>
    </xf>
    <xf numFmtId="0" fontId="8" fillId="4" borderId="28" xfId="0" applyFont="1" applyFill="1" applyBorder="1" applyAlignment="1">
      <alignment horizontal="center"/>
    </xf>
    <xf numFmtId="1" fontId="8" fillId="0" borderId="0" xfId="0" applyNumberFormat="1" applyFont="1" applyAlignment="1">
      <alignment horizontal="center"/>
    </xf>
    <xf numFmtId="0" fontId="1" fillId="2" borderId="30" xfId="0" applyFont="1" applyFill="1" applyBorder="1"/>
    <xf numFmtId="1" fontId="8" fillId="4" borderId="28" xfId="0" applyNumberFormat="1" applyFont="1" applyFill="1" applyBorder="1" applyAlignment="1">
      <alignment horizontal="center"/>
    </xf>
    <xf numFmtId="0" fontId="10" fillId="2" borderId="27" xfId="0" applyFont="1" applyFill="1" applyBorder="1" applyAlignment="1">
      <alignment horizontal="left"/>
    </xf>
    <xf numFmtId="2" fontId="8" fillId="2" borderId="1" xfId="0" applyNumberFormat="1" applyFont="1" applyFill="1" applyBorder="1" applyAlignment="1">
      <alignment horizontal="center"/>
    </xf>
    <xf numFmtId="1" fontId="8" fillId="0" borderId="31" xfId="0" applyNumberFormat="1" applyFont="1" applyBorder="1" applyAlignment="1">
      <alignment horizontal="center"/>
    </xf>
    <xf numFmtId="0" fontId="8" fillId="2" borderId="32" xfId="0" applyFont="1" applyFill="1" applyBorder="1" applyAlignment="1">
      <alignment horizontal="left"/>
    </xf>
    <xf numFmtId="0" fontId="8" fillId="2" borderId="16" xfId="0" applyFont="1" applyFill="1" applyBorder="1" applyAlignment="1">
      <alignment horizontal="center"/>
    </xf>
    <xf numFmtId="0" fontId="8" fillId="2" borderId="33" xfId="0" applyFont="1" applyFill="1" applyBorder="1"/>
    <xf numFmtId="0" fontId="23" fillId="2" borderId="27" xfId="0" applyFont="1" applyFill="1" applyBorder="1" applyAlignment="1">
      <alignment horizontal="left"/>
    </xf>
    <xf numFmtId="165" fontId="8" fillId="2" borderId="1" xfId="0" applyNumberFormat="1" applyFont="1" applyFill="1" applyBorder="1" applyAlignment="1">
      <alignment horizontal="center"/>
    </xf>
    <xf numFmtId="2" fontId="8" fillId="0" borderId="31" xfId="0" applyNumberFormat="1" applyFont="1" applyBorder="1" applyAlignment="1">
      <alignment horizontal="center"/>
    </xf>
    <xf numFmtId="2" fontId="10" fillId="5" borderId="34" xfId="0" applyNumberFormat="1" applyFont="1" applyFill="1" applyBorder="1" applyAlignment="1">
      <alignment horizontal="center"/>
    </xf>
    <xf numFmtId="2" fontId="10" fillId="2" borderId="1" xfId="0" applyNumberFormat="1" applyFont="1" applyFill="1" applyBorder="1" applyAlignment="1">
      <alignment horizontal="right" vertical="center"/>
    </xf>
    <xf numFmtId="3" fontId="8" fillId="0" borderId="31" xfId="0" applyNumberFormat="1" applyFont="1" applyBorder="1" applyAlignment="1">
      <alignment horizontal="center" vertical="center"/>
    </xf>
    <xf numFmtId="2" fontId="10" fillId="2" borderId="1" xfId="0" applyNumberFormat="1" applyFont="1" applyFill="1" applyBorder="1" applyAlignment="1">
      <alignment horizontal="left" vertical="center"/>
    </xf>
    <xf numFmtId="2" fontId="8" fillId="2" borderId="1" xfId="0" applyNumberFormat="1" applyFont="1" applyFill="1" applyBorder="1" applyAlignment="1">
      <alignment horizontal="center" vertical="center"/>
    </xf>
    <xf numFmtId="0" fontId="8" fillId="2" borderId="27" xfId="0" applyFont="1" applyFill="1" applyBorder="1" applyAlignment="1">
      <alignment horizontal="center" vertical="center"/>
    </xf>
    <xf numFmtId="3" fontId="10" fillId="0" borderId="6" xfId="0" applyNumberFormat="1" applyFont="1" applyBorder="1" applyAlignment="1">
      <alignment horizontal="center" vertical="center"/>
    </xf>
    <xf numFmtId="49" fontId="22" fillId="2" borderId="27" xfId="0" applyNumberFormat="1" applyFont="1" applyFill="1" applyBorder="1" applyAlignment="1">
      <alignment horizontal="center"/>
    </xf>
    <xf numFmtId="49" fontId="22" fillId="2" borderId="1" xfId="0" applyNumberFormat="1" applyFont="1" applyFill="1" applyBorder="1" applyAlignment="1">
      <alignment horizontal="center"/>
    </xf>
    <xf numFmtId="166" fontId="10" fillId="5" borderId="34" xfId="0" applyNumberFormat="1" applyFont="1" applyFill="1" applyBorder="1" applyAlignment="1">
      <alignment horizontal="center" vertical="center"/>
    </xf>
    <xf numFmtId="0" fontId="8" fillId="2" borderId="27" xfId="0" applyFont="1" applyFill="1" applyBorder="1"/>
    <xf numFmtId="167" fontId="10" fillId="0" borderId="6" xfId="0" applyNumberFormat="1" applyFont="1" applyBorder="1" applyAlignment="1">
      <alignment horizontal="center" vertical="center"/>
    </xf>
    <xf numFmtId="0" fontId="1" fillId="2" borderId="27" xfId="0" applyFont="1" applyFill="1" applyBorder="1"/>
    <xf numFmtId="0" fontId="24" fillId="2" borderId="1" xfId="0" applyFont="1" applyFill="1" applyBorder="1"/>
    <xf numFmtId="165" fontId="8" fillId="2" borderId="1" xfId="0" applyNumberFormat="1" applyFont="1" applyFill="1" applyBorder="1"/>
    <xf numFmtId="0" fontId="8" fillId="2" borderId="35" xfId="0" applyFont="1" applyFill="1" applyBorder="1" applyAlignment="1">
      <alignment horizontal="center"/>
    </xf>
    <xf numFmtId="0" fontId="8" fillId="2" borderId="36" xfId="0" applyFont="1" applyFill="1" applyBorder="1" applyAlignment="1">
      <alignment horizontal="center"/>
    </xf>
    <xf numFmtId="165" fontId="8" fillId="2" borderId="36" xfId="0" applyNumberFormat="1" applyFont="1" applyFill="1" applyBorder="1" applyAlignment="1">
      <alignment horizontal="center"/>
    </xf>
    <xf numFmtId="165" fontId="8" fillId="2" borderId="37" xfId="0" applyNumberFormat="1" applyFont="1" applyFill="1" applyBorder="1" applyAlignment="1">
      <alignment horizontal="center"/>
    </xf>
    <xf numFmtId="0" fontId="8" fillId="2" borderId="38" xfId="0" applyFont="1" applyFill="1" applyBorder="1" applyAlignment="1">
      <alignment horizontal="center"/>
    </xf>
    <xf numFmtId="165" fontId="8" fillId="2" borderId="38" xfId="0" applyNumberFormat="1" applyFont="1" applyFill="1" applyBorder="1" applyAlignment="1">
      <alignment horizontal="center"/>
    </xf>
    <xf numFmtId="165" fontId="8" fillId="2" borderId="39" xfId="0" applyNumberFormat="1" applyFont="1" applyFill="1" applyBorder="1" applyAlignment="1">
      <alignment horizontal="center"/>
    </xf>
    <xf numFmtId="0" fontId="8" fillId="2" borderId="39" xfId="0" applyFont="1" applyFill="1" applyBorder="1" applyAlignment="1">
      <alignment horizontal="center"/>
    </xf>
    <xf numFmtId="2" fontId="8" fillId="0" borderId="40" xfId="0" applyNumberFormat="1" applyFont="1" applyBorder="1" applyAlignment="1">
      <alignment horizontal="center" vertical="center"/>
    </xf>
    <xf numFmtId="3" fontId="8" fillId="0" borderId="41" xfId="0" applyNumberFormat="1" applyFont="1" applyBorder="1" applyAlignment="1">
      <alignment horizontal="center" vertical="center"/>
    </xf>
    <xf numFmtId="2" fontId="8" fillId="0" borderId="41" xfId="0" applyNumberFormat="1" applyFont="1" applyBorder="1" applyAlignment="1">
      <alignment horizontal="center" vertical="center"/>
    </xf>
    <xf numFmtId="3" fontId="8" fillId="0" borderId="42" xfId="0" applyNumberFormat="1" applyFont="1" applyBorder="1" applyAlignment="1">
      <alignment horizontal="center" vertical="center"/>
    </xf>
    <xf numFmtId="1" fontId="8" fillId="0" borderId="43" xfId="0" applyNumberFormat="1" applyFont="1" applyBorder="1" applyAlignment="1">
      <alignment horizontal="center" vertical="center"/>
    </xf>
    <xf numFmtId="1" fontId="8" fillId="0" borderId="44" xfId="0" applyNumberFormat="1" applyFont="1" applyBorder="1" applyAlignment="1">
      <alignment horizontal="center" vertical="center"/>
    </xf>
    <xf numFmtId="2" fontId="8" fillId="0" borderId="45" xfId="0" applyNumberFormat="1" applyFont="1" applyBorder="1" applyAlignment="1">
      <alignment horizontal="center" vertical="center"/>
    </xf>
    <xf numFmtId="3" fontId="8" fillId="0" borderId="45" xfId="0" applyNumberFormat="1" applyFont="1" applyBorder="1" applyAlignment="1">
      <alignment horizontal="center" vertical="center"/>
    </xf>
    <xf numFmtId="3" fontId="8" fillId="0" borderId="46" xfId="0" applyNumberFormat="1" applyFont="1" applyBorder="1" applyAlignment="1">
      <alignment horizontal="center" vertical="center"/>
    </xf>
    <xf numFmtId="1" fontId="8" fillId="0" borderId="47" xfId="0" applyNumberFormat="1" applyFont="1" applyBorder="1" applyAlignment="1">
      <alignment horizontal="center" vertical="center"/>
    </xf>
    <xf numFmtId="1" fontId="8" fillId="0" borderId="48" xfId="0" applyNumberFormat="1" applyFont="1" applyBorder="1" applyAlignment="1">
      <alignment horizontal="center" vertical="center"/>
    </xf>
    <xf numFmtId="2" fontId="8" fillId="0" borderId="49" xfId="0" applyNumberFormat="1" applyFont="1" applyBorder="1" applyAlignment="1">
      <alignment horizontal="center" vertical="center"/>
    </xf>
    <xf numFmtId="3" fontId="8" fillId="0" borderId="49" xfId="0" applyNumberFormat="1" applyFont="1" applyBorder="1" applyAlignment="1">
      <alignment horizontal="center" vertical="center"/>
    </xf>
    <xf numFmtId="3" fontId="8" fillId="0" borderId="50" xfId="0" applyNumberFormat="1" applyFont="1" applyBorder="1" applyAlignment="1">
      <alignment horizontal="center" vertical="center"/>
    </xf>
    <xf numFmtId="0" fontId="8" fillId="2" borderId="1" xfId="0" applyFont="1" applyFill="1" applyBorder="1" applyAlignment="1">
      <alignment horizontal="center" vertical="center"/>
    </xf>
    <xf numFmtId="3" fontId="10" fillId="0" borderId="3" xfId="0" applyNumberFormat="1" applyFont="1" applyBorder="1" applyAlignment="1">
      <alignment horizontal="center" vertical="center"/>
    </xf>
    <xf numFmtId="167" fontId="10" fillId="0" borderId="0" xfId="0" applyNumberFormat="1" applyFont="1" applyAlignment="1">
      <alignment horizontal="center" vertical="center"/>
    </xf>
    <xf numFmtId="0" fontId="1" fillId="2" borderId="1" xfId="0" applyFont="1" applyFill="1" applyBorder="1" applyAlignment="1">
      <alignment horizontal="center"/>
    </xf>
    <xf numFmtId="0" fontId="26" fillId="2" borderId="1" xfId="0" applyFont="1" applyFill="1" applyBorder="1"/>
    <xf numFmtId="0" fontId="18" fillId="2" borderId="1" xfId="0" applyFont="1" applyFill="1" applyBorder="1"/>
    <xf numFmtId="0" fontId="27" fillId="2" borderId="1" xfId="0" applyFont="1" applyFill="1" applyBorder="1" applyAlignment="1">
      <alignment horizontal="right"/>
    </xf>
    <xf numFmtId="0" fontId="27" fillId="2" borderId="1" xfId="0" applyFont="1" applyFill="1" applyBorder="1" applyAlignment="1">
      <alignment horizontal="center"/>
    </xf>
    <xf numFmtId="2" fontId="28" fillId="2" borderId="1" xfId="0" applyNumberFormat="1" applyFont="1" applyFill="1" applyBorder="1"/>
    <xf numFmtId="0" fontId="29" fillId="2" borderId="1" xfId="0" applyFont="1" applyFill="1" applyBorder="1"/>
    <xf numFmtId="0" fontId="29" fillId="2" borderId="1" xfId="0" applyFont="1" applyFill="1" applyBorder="1" applyAlignment="1">
      <alignment horizontal="right"/>
    </xf>
    <xf numFmtId="2" fontId="29" fillId="4" borderId="28" xfId="0" applyNumberFormat="1" applyFont="1" applyFill="1" applyBorder="1"/>
    <xf numFmtId="2" fontId="8" fillId="2" borderId="1" xfId="0" applyNumberFormat="1" applyFont="1" applyFill="1" applyBorder="1"/>
    <xf numFmtId="1" fontId="8" fillId="2" borderId="1" xfId="0" applyNumberFormat="1" applyFont="1" applyFill="1" applyBorder="1"/>
    <xf numFmtId="0" fontId="27" fillId="2" borderId="1" xfId="0" applyFont="1" applyFill="1" applyBorder="1"/>
    <xf numFmtId="0" fontId="29" fillId="2" borderId="1" xfId="0" applyFont="1" applyFill="1" applyBorder="1" applyAlignment="1">
      <alignment horizontal="center"/>
    </xf>
    <xf numFmtId="3" fontId="27" fillId="2" borderId="1" xfId="0" applyNumberFormat="1" applyFont="1" applyFill="1" applyBorder="1" applyAlignment="1">
      <alignment horizontal="left"/>
    </xf>
    <xf numFmtId="164" fontId="27" fillId="2" borderId="1" xfId="0" applyNumberFormat="1" applyFont="1" applyFill="1" applyBorder="1" applyAlignment="1">
      <alignment horizontal="left"/>
    </xf>
    <xf numFmtId="1" fontId="29" fillId="4" borderId="28" xfId="0" applyNumberFormat="1" applyFont="1" applyFill="1" applyBorder="1" applyAlignment="1">
      <alignment horizontal="center"/>
    </xf>
    <xf numFmtId="0" fontId="29" fillId="2" borderId="38" xfId="0" applyFont="1" applyFill="1" applyBorder="1" applyAlignment="1">
      <alignment horizontal="center"/>
    </xf>
    <xf numFmtId="0" fontId="29" fillId="2" borderId="36" xfId="0" applyFont="1" applyFill="1" applyBorder="1" applyAlignment="1">
      <alignment horizontal="center"/>
    </xf>
    <xf numFmtId="165" fontId="27" fillId="2" borderId="36" xfId="0" applyNumberFormat="1" applyFont="1" applyFill="1" applyBorder="1" applyAlignment="1">
      <alignment horizontal="center"/>
    </xf>
    <xf numFmtId="165" fontId="29" fillId="2" borderId="38" xfId="0" applyNumberFormat="1" applyFont="1" applyFill="1" applyBorder="1" applyAlignment="1">
      <alignment horizontal="center"/>
    </xf>
    <xf numFmtId="168" fontId="29" fillId="4" borderId="28" xfId="0" applyNumberFormat="1" applyFont="1" applyFill="1" applyBorder="1" applyAlignment="1">
      <alignment horizontal="center"/>
    </xf>
    <xf numFmtId="2" fontId="29" fillId="4" borderId="28" xfId="0" applyNumberFormat="1" applyFont="1" applyFill="1" applyBorder="1" applyAlignment="1">
      <alignment horizontal="center"/>
    </xf>
    <xf numFmtId="2" fontId="29" fillId="2" borderId="58" xfId="0" applyNumberFormat="1" applyFont="1" applyFill="1" applyBorder="1" applyAlignment="1">
      <alignment horizontal="center"/>
    </xf>
    <xf numFmtId="164" fontId="29" fillId="2" borderId="59" xfId="0" applyNumberFormat="1" applyFont="1" applyFill="1" applyBorder="1" applyAlignment="1">
      <alignment horizontal="center"/>
    </xf>
    <xf numFmtId="164" fontId="29" fillId="2" borderId="60" xfId="0" applyNumberFormat="1" applyFont="1" applyFill="1" applyBorder="1" applyAlignment="1">
      <alignment horizontal="center"/>
    </xf>
    <xf numFmtId="168" fontId="29" fillId="2" borderId="61" xfId="0" applyNumberFormat="1" applyFont="1" applyFill="1" applyBorder="1" applyAlignment="1">
      <alignment horizontal="center"/>
    </xf>
    <xf numFmtId="168" fontId="29" fillId="2" borderId="60" xfId="0" applyNumberFormat="1" applyFont="1" applyFill="1" applyBorder="1" applyAlignment="1">
      <alignment horizontal="center"/>
    </xf>
    <xf numFmtId="164" fontId="29" fillId="2" borderId="70" xfId="0" applyNumberFormat="1" applyFont="1" applyFill="1" applyBorder="1" applyAlignment="1">
      <alignment horizontal="center"/>
    </xf>
    <xf numFmtId="3" fontId="27" fillId="2" borderId="71" xfId="0" applyNumberFormat="1" applyFont="1" applyFill="1" applyBorder="1"/>
    <xf numFmtId="3" fontId="27" fillId="2" borderId="1" xfId="0" applyNumberFormat="1" applyFont="1" applyFill="1" applyBorder="1"/>
    <xf numFmtId="164" fontId="27" fillId="2" borderId="1" xfId="0" applyNumberFormat="1" applyFont="1" applyFill="1" applyBorder="1"/>
    <xf numFmtId="0" fontId="8" fillId="2" borderId="1" xfId="0" applyFont="1" applyFill="1" applyBorder="1" applyAlignment="1">
      <alignment horizontal="center"/>
    </xf>
    <xf numFmtId="0" fontId="14" fillId="2" borderId="1" xfId="0" applyFont="1" applyFill="1" applyBorder="1"/>
    <xf numFmtId="0" fontId="17" fillId="2" borderId="1" xfId="0" applyFont="1" applyFill="1" applyBorder="1" applyAlignment="1">
      <alignment horizontal="center" vertical="center"/>
    </xf>
    <xf numFmtId="169" fontId="8" fillId="4" borderId="28" xfId="0" applyNumberFormat="1" applyFont="1" applyFill="1" applyBorder="1" applyAlignment="1">
      <alignment horizontal="center"/>
    </xf>
    <xf numFmtId="0" fontId="22" fillId="2" borderId="1" xfId="0" applyFont="1" applyFill="1" applyBorder="1" applyAlignment="1">
      <alignment horizontal="left"/>
    </xf>
    <xf numFmtId="1" fontId="8" fillId="2" borderId="1" xfId="0" applyNumberFormat="1" applyFont="1" applyFill="1" applyBorder="1" applyAlignment="1">
      <alignment horizontal="center"/>
    </xf>
    <xf numFmtId="1" fontId="8" fillId="2" borderId="28" xfId="0" applyNumberFormat="1" applyFont="1" applyFill="1" applyBorder="1" applyAlignment="1">
      <alignment horizontal="center" vertical="center"/>
    </xf>
    <xf numFmtId="0" fontId="10" fillId="2" borderId="1" xfId="0" applyFont="1" applyFill="1" applyBorder="1" applyAlignment="1">
      <alignment horizontal="right" wrapText="1"/>
    </xf>
    <xf numFmtId="1" fontId="8" fillId="2" borderId="76" xfId="0" applyNumberFormat="1" applyFont="1" applyFill="1" applyBorder="1" applyAlignment="1">
      <alignment horizontal="right"/>
    </xf>
    <xf numFmtId="169" fontId="8" fillId="2" borderId="76" xfId="0" applyNumberFormat="1" applyFont="1" applyFill="1" applyBorder="1" applyAlignment="1">
      <alignment horizontal="right"/>
    </xf>
    <xf numFmtId="169" fontId="8" fillId="2" borderId="28" xfId="0" applyNumberFormat="1" applyFont="1" applyFill="1" applyBorder="1" applyAlignment="1">
      <alignment horizontal="center"/>
    </xf>
    <xf numFmtId="0" fontId="10" fillId="2" borderId="28" xfId="0" applyFont="1" applyFill="1" applyBorder="1" applyAlignment="1">
      <alignment horizontal="center"/>
    </xf>
    <xf numFmtId="0" fontId="10" fillId="2" borderId="1" xfId="0" applyFont="1" applyFill="1" applyBorder="1" applyAlignment="1">
      <alignment horizontal="center"/>
    </xf>
    <xf numFmtId="168" fontId="8" fillId="2" borderId="28" xfId="0" applyNumberFormat="1" applyFont="1" applyFill="1" applyBorder="1" applyAlignment="1">
      <alignment horizontal="center"/>
    </xf>
    <xf numFmtId="169" fontId="10" fillId="2" borderId="1" xfId="0" applyNumberFormat="1" applyFont="1" applyFill="1" applyBorder="1" applyAlignment="1">
      <alignment horizontal="left"/>
    </xf>
    <xf numFmtId="0" fontId="10" fillId="2" borderId="1" xfId="0" applyFont="1" applyFill="1" applyBorder="1" applyAlignment="1">
      <alignment horizontal="right"/>
    </xf>
    <xf numFmtId="168" fontId="8" fillId="2" borderId="1" xfId="0" applyNumberFormat="1" applyFont="1" applyFill="1" applyBorder="1" applyAlignment="1">
      <alignment horizontal="center"/>
    </xf>
    <xf numFmtId="10" fontId="8" fillId="2" borderId="1" xfId="0" applyNumberFormat="1" applyFont="1" applyFill="1" applyBorder="1" applyAlignment="1">
      <alignment horizontal="center"/>
    </xf>
    <xf numFmtId="0" fontId="10" fillId="2" borderId="76" xfId="0" applyFont="1" applyFill="1" applyBorder="1" applyAlignment="1">
      <alignment horizontal="center"/>
    </xf>
    <xf numFmtId="0" fontId="10" fillId="2" borderId="77" xfId="0" applyFont="1" applyFill="1" applyBorder="1" applyAlignment="1">
      <alignment horizontal="center"/>
    </xf>
    <xf numFmtId="0" fontId="10" fillId="2" borderId="78" xfId="0" applyFont="1" applyFill="1" applyBorder="1" applyAlignment="1">
      <alignment horizontal="center"/>
    </xf>
    <xf numFmtId="170" fontId="8" fillId="2" borderId="77" xfId="0" applyNumberFormat="1" applyFont="1" applyFill="1" applyBorder="1" applyAlignment="1">
      <alignment horizontal="center"/>
    </xf>
    <xf numFmtId="0" fontId="8" fillId="2" borderId="28" xfId="0" applyFont="1" applyFill="1" applyBorder="1" applyAlignment="1">
      <alignment horizontal="center"/>
    </xf>
    <xf numFmtId="0" fontId="8" fillId="2" borderId="77" xfId="0" applyFont="1" applyFill="1" applyBorder="1" applyAlignment="1">
      <alignment horizontal="center"/>
    </xf>
    <xf numFmtId="170" fontId="8" fillId="2" borderId="28" xfId="0" applyNumberFormat="1" applyFont="1" applyFill="1" applyBorder="1" applyAlignment="1">
      <alignment horizontal="center"/>
    </xf>
    <xf numFmtId="170" fontId="8" fillId="2" borderId="1" xfId="0" applyNumberFormat="1" applyFont="1" applyFill="1" applyBorder="1" applyAlignment="1">
      <alignment horizontal="center"/>
    </xf>
    <xf numFmtId="0" fontId="10" fillId="2" borderId="1" xfId="0" applyFont="1" applyFill="1" applyBorder="1" applyAlignment="1">
      <alignment horizontal="left"/>
    </xf>
    <xf numFmtId="168" fontId="10" fillId="2" borderId="28" xfId="0" applyNumberFormat="1" applyFont="1" applyFill="1" applyBorder="1" applyAlignment="1">
      <alignment horizontal="center" wrapText="1"/>
    </xf>
    <xf numFmtId="170" fontId="10" fillId="2" borderId="28" xfId="0" applyNumberFormat="1" applyFont="1" applyFill="1" applyBorder="1" applyAlignment="1">
      <alignment horizontal="center"/>
    </xf>
    <xf numFmtId="2" fontId="8" fillId="2" borderId="28" xfId="0" applyNumberFormat="1" applyFont="1" applyFill="1" applyBorder="1" applyAlignment="1">
      <alignment horizontal="center" vertical="center"/>
    </xf>
    <xf numFmtId="170" fontId="8" fillId="2" borderId="28" xfId="0" applyNumberFormat="1" applyFont="1" applyFill="1" applyBorder="1" applyAlignment="1">
      <alignment horizontal="center" vertical="center"/>
    </xf>
    <xf numFmtId="2" fontId="8" fillId="6" borderId="28" xfId="0" applyNumberFormat="1" applyFont="1" applyFill="1" applyBorder="1" applyAlignment="1">
      <alignment horizontal="center" wrapText="1"/>
    </xf>
    <xf numFmtId="2" fontId="10" fillId="2" borderId="1" xfId="0" applyNumberFormat="1" applyFont="1" applyFill="1" applyBorder="1" applyAlignment="1">
      <alignment horizontal="right"/>
    </xf>
    <xf numFmtId="49" fontId="33" fillId="2" borderId="76" xfId="0" applyNumberFormat="1" applyFont="1" applyFill="1" applyBorder="1"/>
    <xf numFmtId="2" fontId="8" fillId="2" borderId="28" xfId="0" applyNumberFormat="1" applyFont="1" applyFill="1" applyBorder="1" applyAlignment="1">
      <alignment horizontal="center"/>
    </xf>
    <xf numFmtId="2" fontId="10" fillId="2" borderId="79" xfId="0" applyNumberFormat="1" applyFont="1" applyFill="1" applyBorder="1" applyAlignment="1">
      <alignment horizontal="left"/>
    </xf>
    <xf numFmtId="2" fontId="8" fillId="2" borderId="78" xfId="0" applyNumberFormat="1" applyFont="1" applyFill="1" applyBorder="1" applyAlignment="1">
      <alignment horizontal="left"/>
    </xf>
    <xf numFmtId="2" fontId="10" fillId="2" borderId="80" xfId="0" applyNumberFormat="1" applyFont="1" applyFill="1" applyBorder="1" applyAlignment="1">
      <alignment horizontal="center"/>
    </xf>
    <xf numFmtId="170" fontId="10" fillId="2" borderId="80" xfId="0" applyNumberFormat="1" applyFont="1" applyFill="1" applyBorder="1" applyAlignment="1">
      <alignment horizontal="center"/>
    </xf>
    <xf numFmtId="2" fontId="10" fillId="2" borderId="81" xfId="0" applyNumberFormat="1" applyFont="1" applyFill="1" applyBorder="1" applyAlignment="1">
      <alignment horizontal="left"/>
    </xf>
    <xf numFmtId="2" fontId="8" fillId="2" borderId="81" xfId="0" applyNumberFormat="1" applyFont="1" applyFill="1" applyBorder="1" applyAlignment="1">
      <alignment horizontal="left"/>
    </xf>
    <xf numFmtId="2" fontId="8" fillId="2" borderId="82" xfId="0" applyNumberFormat="1" applyFont="1" applyFill="1" applyBorder="1" applyAlignment="1">
      <alignment horizontal="center"/>
    </xf>
    <xf numFmtId="0" fontId="24" fillId="2" borderId="1" xfId="0" applyFont="1" applyFill="1" applyBorder="1" applyAlignment="1">
      <alignment horizontal="left"/>
    </xf>
    <xf numFmtId="2" fontId="8" fillId="2" borderId="80" xfId="0" applyNumberFormat="1" applyFont="1" applyFill="1" applyBorder="1" applyAlignment="1">
      <alignment horizontal="center"/>
    </xf>
    <xf numFmtId="2" fontId="8" fillId="2" borderId="36" xfId="0" applyNumberFormat="1" applyFont="1" applyFill="1" applyBorder="1" applyAlignment="1">
      <alignment horizontal="center"/>
    </xf>
    <xf numFmtId="2" fontId="8" fillId="2" borderId="82" xfId="0" applyNumberFormat="1" applyFont="1" applyFill="1" applyBorder="1" applyAlignment="1">
      <alignment horizontal="left"/>
    </xf>
    <xf numFmtId="2" fontId="10" fillId="2" borderId="1" xfId="0" applyNumberFormat="1" applyFont="1" applyFill="1" applyBorder="1" applyAlignment="1">
      <alignment horizontal="left"/>
    </xf>
    <xf numFmtId="2" fontId="8" fillId="2" borderId="1" xfId="0" applyNumberFormat="1" applyFont="1" applyFill="1" applyBorder="1" applyAlignment="1">
      <alignment horizontal="left"/>
    </xf>
    <xf numFmtId="2" fontId="10" fillId="2" borderId="82" xfId="0" applyNumberFormat="1" applyFont="1" applyFill="1" applyBorder="1" applyAlignment="1">
      <alignment horizontal="left"/>
    </xf>
    <xf numFmtId="2" fontId="8" fillId="2" borderId="38" xfId="0" applyNumberFormat="1" applyFont="1" applyFill="1" applyBorder="1" applyAlignment="1">
      <alignment horizontal="center"/>
    </xf>
    <xf numFmtId="0" fontId="10" fillId="2" borderId="81" xfId="0" applyFont="1" applyFill="1" applyBorder="1" applyAlignment="1">
      <alignment horizontal="left"/>
    </xf>
    <xf numFmtId="0" fontId="8" fillId="2" borderId="82" xfId="0" applyFont="1" applyFill="1" applyBorder="1" applyAlignment="1">
      <alignment horizontal="left"/>
    </xf>
    <xf numFmtId="0" fontId="10" fillId="2" borderId="81" xfId="0" applyFont="1" applyFill="1" applyBorder="1" applyAlignment="1">
      <alignment horizontal="center"/>
    </xf>
    <xf numFmtId="0" fontId="10" fillId="2" borderId="82" xfId="0" applyFont="1" applyFill="1" applyBorder="1" applyAlignment="1">
      <alignment horizontal="center"/>
    </xf>
    <xf numFmtId="9" fontId="8" fillId="2" borderId="1" xfId="0" applyNumberFormat="1" applyFont="1" applyFill="1" applyBorder="1"/>
    <xf numFmtId="0" fontId="8" fillId="2" borderId="83" xfId="0" applyFont="1" applyFill="1" applyBorder="1" applyAlignment="1">
      <alignment horizontal="center"/>
    </xf>
    <xf numFmtId="0" fontId="10" fillId="2" borderId="83" xfId="0" applyFont="1" applyFill="1" applyBorder="1" applyAlignment="1">
      <alignment horizontal="center"/>
    </xf>
    <xf numFmtId="0" fontId="10" fillId="2" borderId="84" xfId="0" applyFont="1" applyFill="1" applyBorder="1" applyAlignment="1">
      <alignment horizontal="center"/>
    </xf>
    <xf numFmtId="0" fontId="8" fillId="2" borderId="79" xfId="0" applyFont="1" applyFill="1" applyBorder="1" applyAlignment="1">
      <alignment horizontal="center"/>
    </xf>
    <xf numFmtId="2" fontId="8" fillId="2" borderId="77" xfId="0" applyNumberFormat="1" applyFont="1" applyFill="1" applyBorder="1" applyAlignment="1">
      <alignment horizontal="center"/>
    </xf>
    <xf numFmtId="0" fontId="10" fillId="2" borderId="85" xfId="0" applyFont="1" applyFill="1" applyBorder="1" applyAlignment="1">
      <alignment horizontal="center"/>
    </xf>
    <xf numFmtId="2" fontId="8" fillId="2" borderId="86" xfId="0" applyNumberFormat="1" applyFont="1" applyFill="1" applyBorder="1" applyAlignment="1">
      <alignment horizontal="center"/>
    </xf>
    <xf numFmtId="2" fontId="8" fillId="2" borderId="87" xfId="0" applyNumberFormat="1" applyFont="1" applyFill="1" applyBorder="1" applyAlignment="1">
      <alignment horizontal="center"/>
    </xf>
    <xf numFmtId="2" fontId="8" fillId="2" borderId="88" xfId="0" applyNumberFormat="1" applyFont="1" applyFill="1" applyBorder="1" applyAlignment="1">
      <alignment horizontal="center"/>
    </xf>
    <xf numFmtId="0" fontId="10" fillId="2" borderId="85" xfId="0" applyFont="1" applyFill="1" applyBorder="1" applyAlignment="1">
      <alignment horizontal="left"/>
    </xf>
    <xf numFmtId="0" fontId="10" fillId="2" borderId="88" xfId="0" applyFont="1" applyFill="1" applyBorder="1" applyAlignment="1">
      <alignment horizontal="center"/>
    </xf>
    <xf numFmtId="166" fontId="8" fillId="2" borderId="1" xfId="0" applyNumberFormat="1" applyFont="1" applyFill="1" applyBorder="1" applyAlignment="1">
      <alignment horizontal="center"/>
    </xf>
    <xf numFmtId="2" fontId="34" fillId="2" borderId="1" xfId="0" applyNumberFormat="1" applyFont="1" applyFill="1" applyBorder="1"/>
    <xf numFmtId="0" fontId="35" fillId="2" borderId="1" xfId="0" applyFont="1" applyFill="1" applyBorder="1"/>
    <xf numFmtId="171" fontId="8" fillId="4" borderId="28" xfId="0" applyNumberFormat="1" applyFont="1" applyFill="1" applyBorder="1" applyAlignment="1">
      <alignment horizontal="center"/>
    </xf>
    <xf numFmtId="10" fontId="8" fillId="2" borderId="1" xfId="0" applyNumberFormat="1" applyFont="1" applyFill="1" applyBorder="1"/>
    <xf numFmtId="0" fontId="8" fillId="0" borderId="1" xfId="0" applyFont="1" applyBorder="1" applyAlignment="1">
      <alignment horizontal="right"/>
    </xf>
    <xf numFmtId="3" fontId="8" fillId="4" borderId="28" xfId="0" applyNumberFormat="1" applyFont="1" applyFill="1" applyBorder="1" applyAlignment="1">
      <alignment horizontal="center"/>
    </xf>
    <xf numFmtId="0" fontId="8" fillId="0" borderId="1" xfId="0" applyFont="1" applyBorder="1"/>
    <xf numFmtId="0" fontId="36" fillId="2" borderId="1" xfId="0" applyFont="1" applyFill="1" applyBorder="1" applyAlignment="1">
      <alignment horizontal="center" vertical="center"/>
    </xf>
    <xf numFmtId="0" fontId="37" fillId="2" borderId="1" xfId="0" applyFont="1" applyFill="1" applyBorder="1" applyAlignment="1">
      <alignment horizontal="center"/>
    </xf>
    <xf numFmtId="0" fontId="8" fillId="2" borderId="1" xfId="0" applyFont="1" applyFill="1" applyBorder="1" applyAlignment="1">
      <alignment horizontal="right" vertical="center"/>
    </xf>
    <xf numFmtId="1" fontId="8" fillId="2" borderId="81" xfId="0" applyNumberFormat="1" applyFont="1" applyFill="1" applyBorder="1" applyAlignment="1">
      <alignment horizontal="center"/>
    </xf>
    <xf numFmtId="4" fontId="8" fillId="4" borderId="28" xfId="0" applyNumberFormat="1" applyFont="1" applyFill="1" applyBorder="1" applyAlignment="1">
      <alignment horizontal="center"/>
    </xf>
    <xf numFmtId="2" fontId="8" fillId="0" borderId="0" xfId="0" applyNumberFormat="1" applyFont="1"/>
    <xf numFmtId="166" fontId="8" fillId="0" borderId="29" xfId="0" applyNumberFormat="1" applyFont="1" applyBorder="1"/>
    <xf numFmtId="164" fontId="8" fillId="0" borderId="31" xfId="0" applyNumberFormat="1" applyFont="1" applyBorder="1" applyAlignment="1">
      <alignment horizontal="right"/>
    </xf>
    <xf numFmtId="4" fontId="8" fillId="2" borderId="1" xfId="0" applyNumberFormat="1" applyFont="1" applyFill="1" applyBorder="1"/>
    <xf numFmtId="0" fontId="10" fillId="0" borderId="1" xfId="0" applyFont="1" applyBorder="1" applyAlignment="1">
      <alignment horizontal="right"/>
    </xf>
    <xf numFmtId="164" fontId="10" fillId="0" borderId="31" xfId="0" applyNumberFormat="1" applyFont="1" applyBorder="1"/>
    <xf numFmtId="0" fontId="10" fillId="0" borderId="1" xfId="0" applyFont="1" applyBorder="1"/>
    <xf numFmtId="7" fontId="8" fillId="2" borderId="1" xfId="0" applyNumberFormat="1" applyFont="1" applyFill="1" applyBorder="1"/>
    <xf numFmtId="4" fontId="8" fillId="0" borderId="31" xfId="0" applyNumberFormat="1" applyFont="1" applyBorder="1" applyAlignment="1">
      <alignment horizontal="right"/>
    </xf>
    <xf numFmtId="2" fontId="8" fillId="0" borderId="31" xfId="0" applyNumberFormat="1" applyFont="1" applyBorder="1"/>
    <xf numFmtId="172" fontId="10" fillId="2" borderId="1" xfId="0" applyNumberFormat="1" applyFont="1" applyFill="1" applyBorder="1"/>
    <xf numFmtId="164" fontId="8" fillId="0" borderId="31" xfId="0" applyNumberFormat="1" applyFont="1" applyBorder="1"/>
    <xf numFmtId="2" fontId="22" fillId="2" borderId="1" xfId="0" applyNumberFormat="1" applyFont="1" applyFill="1" applyBorder="1"/>
    <xf numFmtId="0" fontId="8" fillId="2" borderId="84" xfId="0" applyFont="1" applyFill="1" applyBorder="1" applyAlignment="1">
      <alignment horizontal="center"/>
    </xf>
    <xf numFmtId="2" fontId="8" fillId="2" borderId="92" xfId="0" applyNumberFormat="1" applyFont="1" applyFill="1" applyBorder="1" applyAlignment="1">
      <alignment horizontal="center"/>
    </xf>
    <xf numFmtId="172" fontId="8" fillId="2" borderId="92" xfId="0" applyNumberFormat="1" applyFont="1" applyFill="1" applyBorder="1" applyAlignment="1">
      <alignment horizontal="center"/>
    </xf>
    <xf numFmtId="0" fontId="8" fillId="2" borderId="76" xfId="0" applyFont="1" applyFill="1" applyBorder="1" applyAlignment="1">
      <alignment horizontal="center"/>
    </xf>
    <xf numFmtId="0" fontId="38" fillId="2" borderId="76" xfId="0" applyFont="1" applyFill="1" applyBorder="1" applyAlignment="1">
      <alignment horizontal="center"/>
    </xf>
    <xf numFmtId="172" fontId="8" fillId="4" borderId="77" xfId="0" applyNumberFormat="1" applyFont="1" applyFill="1" applyBorder="1" applyAlignment="1">
      <alignment horizontal="center"/>
    </xf>
    <xf numFmtId="172" fontId="8" fillId="0" borderId="59" xfId="0" applyNumberFormat="1" applyFont="1" applyBorder="1" applyAlignment="1">
      <alignment horizontal="center"/>
    </xf>
    <xf numFmtId="7" fontId="10" fillId="2" borderId="76" xfId="0" applyNumberFormat="1" applyFont="1" applyFill="1" applyBorder="1" applyAlignment="1">
      <alignment horizontal="center"/>
    </xf>
    <xf numFmtId="172" fontId="10" fillId="2" borderId="38" xfId="0" applyNumberFormat="1" applyFont="1" applyFill="1" applyBorder="1"/>
    <xf numFmtId="2" fontId="8" fillId="4" borderId="77" xfId="0" applyNumberFormat="1" applyFont="1" applyFill="1" applyBorder="1" applyAlignment="1">
      <alignment horizontal="center"/>
    </xf>
    <xf numFmtId="165" fontId="8" fillId="0" borderId="59" xfId="0" applyNumberFormat="1" applyFont="1" applyBorder="1" applyAlignment="1">
      <alignment horizontal="center"/>
    </xf>
    <xf numFmtId="172" fontId="10" fillId="0" borderId="59" xfId="0" applyNumberFormat="1" applyFont="1" applyBorder="1" applyAlignment="1">
      <alignment horizontal="center"/>
    </xf>
    <xf numFmtId="2" fontId="8" fillId="2" borderId="1" xfId="0" applyNumberFormat="1" applyFont="1" applyFill="1" applyBorder="1" applyAlignment="1">
      <alignment horizontal="right"/>
    </xf>
    <xf numFmtId="0" fontId="10" fillId="4" borderId="28" xfId="0" applyFont="1" applyFill="1" applyBorder="1" applyAlignment="1">
      <alignment horizontal="center" vertical="center"/>
    </xf>
    <xf numFmtId="0" fontId="8" fillId="2" borderId="1" xfId="0" applyFont="1" applyFill="1" applyBorder="1" applyAlignment="1">
      <alignment vertical="center"/>
    </xf>
    <xf numFmtId="2" fontId="8" fillId="2" borderId="1" xfId="0" applyNumberFormat="1" applyFont="1" applyFill="1" applyBorder="1" applyAlignment="1">
      <alignment horizontal="left" vertical="center"/>
    </xf>
    <xf numFmtId="2" fontId="8" fillId="2" borderId="1" xfId="0" applyNumberFormat="1" applyFont="1" applyFill="1" applyBorder="1" applyAlignment="1">
      <alignment horizontal="right" vertical="center"/>
    </xf>
    <xf numFmtId="2" fontId="8" fillId="4" borderId="28" xfId="0" applyNumberFormat="1" applyFont="1" applyFill="1" applyBorder="1" applyAlignment="1">
      <alignment horizontal="center" vertical="center"/>
    </xf>
    <xf numFmtId="2" fontId="8" fillId="2" borderId="1" xfId="0" applyNumberFormat="1" applyFont="1" applyFill="1" applyBorder="1" applyAlignment="1">
      <alignment vertical="center"/>
    </xf>
    <xf numFmtId="0" fontId="10" fillId="4" borderId="28" xfId="0" applyFont="1" applyFill="1" applyBorder="1" applyAlignment="1">
      <alignment horizontal="center"/>
    </xf>
    <xf numFmtId="2" fontId="10" fillId="2" borderId="1" xfId="0" applyNumberFormat="1" applyFont="1" applyFill="1" applyBorder="1"/>
    <xf numFmtId="166" fontId="8" fillId="2" borderId="59" xfId="0" applyNumberFormat="1" applyFont="1" applyFill="1" applyBorder="1" applyAlignment="1">
      <alignment horizontal="center"/>
    </xf>
    <xf numFmtId="2" fontId="40" fillId="2" borderId="1" xfId="0" applyNumberFormat="1" applyFont="1" applyFill="1" applyBorder="1" applyAlignment="1">
      <alignment horizontal="left"/>
    </xf>
    <xf numFmtId="166" fontId="8" fillId="5" borderId="59" xfId="0" applyNumberFormat="1" applyFont="1" applyFill="1" applyBorder="1" applyAlignment="1">
      <alignment horizontal="center"/>
    </xf>
    <xf numFmtId="2" fontId="10" fillId="2" borderId="38" xfId="0" applyNumberFormat="1" applyFont="1" applyFill="1" applyBorder="1" applyAlignment="1">
      <alignment horizontal="center"/>
    </xf>
    <xf numFmtId="2" fontId="8" fillId="0" borderId="94" xfId="0" applyNumberFormat="1" applyFont="1" applyBorder="1" applyAlignment="1">
      <alignment horizontal="center"/>
    </xf>
    <xf numFmtId="2" fontId="8" fillId="0" borderId="95" xfId="0" applyNumberFormat="1" applyFont="1" applyBorder="1" applyAlignment="1">
      <alignment horizontal="center"/>
    </xf>
    <xf numFmtId="171" fontId="8" fillId="0" borderId="96" xfId="0" applyNumberFormat="1" applyFont="1" applyBorder="1" applyAlignment="1">
      <alignment horizontal="center"/>
    </xf>
    <xf numFmtId="3" fontId="8" fillId="4" borderId="82" xfId="0" applyNumberFormat="1" applyFont="1" applyFill="1" applyBorder="1" applyAlignment="1">
      <alignment horizontal="center"/>
    </xf>
    <xf numFmtId="3" fontId="8" fillId="4" borderId="97" xfId="0" applyNumberFormat="1" applyFont="1" applyFill="1" applyBorder="1" applyAlignment="1">
      <alignment horizontal="center"/>
    </xf>
    <xf numFmtId="166" fontId="8" fillId="0" borderId="94" xfId="0" applyNumberFormat="1" applyFont="1" applyBorder="1" applyAlignment="1">
      <alignment horizontal="center"/>
    </xf>
    <xf numFmtId="166" fontId="8" fillId="0" borderId="96" xfId="0" applyNumberFormat="1" applyFont="1" applyBorder="1" applyAlignment="1">
      <alignment horizontal="center"/>
    </xf>
    <xf numFmtId="166" fontId="8" fillId="0" borderId="28" xfId="0" applyNumberFormat="1" applyFont="1" applyBorder="1" applyAlignment="1">
      <alignment horizontal="center"/>
    </xf>
    <xf numFmtId="49" fontId="8" fillId="0" borderId="28" xfId="0" applyNumberFormat="1" applyFont="1" applyBorder="1" applyAlignment="1">
      <alignment horizontal="center"/>
    </xf>
    <xf numFmtId="2" fontId="8" fillId="0" borderId="98" xfId="0" applyNumberFormat="1" applyFont="1" applyBorder="1" applyAlignment="1">
      <alignment horizontal="center"/>
    </xf>
    <xf numFmtId="2" fontId="8" fillId="0" borderId="59" xfId="0" applyNumberFormat="1" applyFont="1" applyBorder="1" applyAlignment="1">
      <alignment horizontal="center"/>
    </xf>
    <xf numFmtId="171" fontId="8" fillId="0" borderId="99" xfId="0" applyNumberFormat="1" applyFont="1" applyBorder="1" applyAlignment="1">
      <alignment horizontal="center"/>
    </xf>
    <xf numFmtId="3" fontId="8" fillId="4" borderId="81" xfId="0" applyNumberFormat="1" applyFont="1" applyFill="1" applyBorder="1" applyAlignment="1">
      <alignment horizontal="center"/>
    </xf>
    <xf numFmtId="3" fontId="8" fillId="0" borderId="94" xfId="0" applyNumberFormat="1" applyFont="1" applyBorder="1" applyAlignment="1">
      <alignment horizontal="center"/>
    </xf>
    <xf numFmtId="166" fontId="8" fillId="0" borderId="59" xfId="0" applyNumberFormat="1" applyFont="1" applyBorder="1" applyAlignment="1">
      <alignment horizontal="center"/>
    </xf>
    <xf numFmtId="166" fontId="8" fillId="0" borderId="99" xfId="0" applyNumberFormat="1" applyFont="1" applyBorder="1" applyAlignment="1">
      <alignment horizontal="center"/>
    </xf>
    <xf numFmtId="3" fontId="8" fillId="0" borderId="98" xfId="0" applyNumberFormat="1" applyFont="1" applyBorder="1" applyAlignment="1">
      <alignment horizontal="center"/>
    </xf>
    <xf numFmtId="2" fontId="8" fillId="0" borderId="100" xfId="0" applyNumberFormat="1" applyFont="1" applyBorder="1" applyAlignment="1">
      <alignment horizontal="center"/>
    </xf>
    <xf numFmtId="171" fontId="8" fillId="0" borderId="101" xfId="0" applyNumberFormat="1" applyFont="1" applyBorder="1" applyAlignment="1">
      <alignment horizontal="center"/>
    </xf>
    <xf numFmtId="3" fontId="8" fillId="0" borderId="100" xfId="0" applyNumberFormat="1" applyFont="1" applyBorder="1" applyAlignment="1">
      <alignment horizontal="center"/>
    </xf>
    <xf numFmtId="166" fontId="8" fillId="0" borderId="102" xfId="0" applyNumberFormat="1" applyFont="1" applyBorder="1" applyAlignment="1">
      <alignment horizontal="center"/>
    </xf>
    <xf numFmtId="166" fontId="8" fillId="0" borderId="101" xfId="0" applyNumberFormat="1" applyFont="1" applyBorder="1" applyAlignment="1">
      <alignment horizontal="center"/>
    </xf>
    <xf numFmtId="0" fontId="13" fillId="2" borderId="1" xfId="0" applyFont="1" applyFill="1" applyBorder="1" applyAlignment="1">
      <alignment horizontal="right"/>
    </xf>
    <xf numFmtId="0" fontId="14" fillId="2" borderId="1" xfId="0" applyFont="1" applyFill="1" applyBorder="1" applyAlignment="1">
      <alignment horizontal="center" vertical="top"/>
    </xf>
    <xf numFmtId="0" fontId="14" fillId="2" borderId="1" xfId="0" applyFont="1" applyFill="1" applyBorder="1" applyAlignment="1">
      <alignment vertical="top" wrapText="1"/>
    </xf>
    <xf numFmtId="0" fontId="14" fillId="2" borderId="36" xfId="0" applyFont="1" applyFill="1" applyBorder="1" applyAlignment="1">
      <alignment horizontal="center"/>
    </xf>
    <xf numFmtId="0" fontId="41" fillId="2" borderId="1" xfId="0" applyFont="1" applyFill="1" applyBorder="1"/>
    <xf numFmtId="0" fontId="14" fillId="2" borderId="38" xfId="0" applyFont="1" applyFill="1" applyBorder="1" applyAlignment="1">
      <alignment horizontal="center"/>
    </xf>
    <xf numFmtId="0" fontId="14" fillId="2" borderId="1" xfId="0" applyFont="1" applyFill="1" applyBorder="1" applyAlignment="1">
      <alignment horizontal="right"/>
    </xf>
    <xf numFmtId="4" fontId="14" fillId="4" borderId="28" xfId="0" applyNumberFormat="1" applyFont="1" applyFill="1" applyBorder="1" applyAlignment="1">
      <alignment horizontal="center"/>
    </xf>
    <xf numFmtId="0" fontId="42" fillId="2" borderId="1" xfId="0" applyFont="1" applyFill="1" applyBorder="1"/>
    <xf numFmtId="171" fontId="14" fillId="4" borderId="28" xfId="0" applyNumberFormat="1" applyFont="1" applyFill="1" applyBorder="1" applyAlignment="1">
      <alignment horizontal="center"/>
    </xf>
    <xf numFmtId="0" fontId="13" fillId="2" borderId="1" xfId="0" applyFont="1" applyFill="1" applyBorder="1"/>
    <xf numFmtId="0" fontId="14" fillId="2" borderId="1" xfId="0" applyFont="1" applyFill="1" applyBorder="1" applyAlignment="1">
      <alignment horizontal="left"/>
    </xf>
    <xf numFmtId="0" fontId="43" fillId="2" borderId="103" xfId="0" applyFont="1" applyFill="1" applyBorder="1" applyAlignment="1">
      <alignment horizontal="right"/>
    </xf>
    <xf numFmtId="0" fontId="44" fillId="2" borderId="104" xfId="0" applyFont="1" applyFill="1" applyBorder="1" applyAlignment="1">
      <alignment horizontal="left"/>
    </xf>
    <xf numFmtId="0" fontId="45" fillId="2" borderId="1" xfId="0" applyFont="1" applyFill="1" applyBorder="1" applyAlignment="1">
      <alignment horizontal="center"/>
    </xf>
    <xf numFmtId="4" fontId="14" fillId="0" borderId="59" xfId="0" applyNumberFormat="1" applyFont="1" applyBorder="1" applyAlignment="1">
      <alignment horizontal="center"/>
    </xf>
    <xf numFmtId="171" fontId="14" fillId="0" borderId="59" xfId="0" applyNumberFormat="1" applyFont="1" applyBorder="1" applyAlignment="1">
      <alignment horizontal="center"/>
    </xf>
    <xf numFmtId="9" fontId="14" fillId="0" borderId="59" xfId="0" applyNumberFormat="1" applyFont="1" applyBorder="1" applyAlignment="1">
      <alignment horizontal="center"/>
    </xf>
    <xf numFmtId="4" fontId="13" fillId="0" borderId="59" xfId="0" applyNumberFormat="1" applyFont="1" applyBorder="1" applyAlignment="1">
      <alignment horizontal="center"/>
    </xf>
    <xf numFmtId="2" fontId="46" fillId="2" borderId="1" xfId="0" applyNumberFormat="1" applyFont="1" applyFill="1" applyBorder="1"/>
    <xf numFmtId="172" fontId="14" fillId="2" borderId="1" xfId="0" applyNumberFormat="1" applyFont="1" applyFill="1" applyBorder="1"/>
    <xf numFmtId="0" fontId="14" fillId="2" borderId="1" xfId="0" applyFont="1" applyFill="1" applyBorder="1" applyAlignment="1">
      <alignment horizontal="center"/>
    </xf>
    <xf numFmtId="2" fontId="14" fillId="2" borderId="1" xfId="0" applyNumberFormat="1" applyFont="1" applyFill="1" applyBorder="1" applyAlignment="1">
      <alignment horizontal="left"/>
    </xf>
    <xf numFmtId="164" fontId="14" fillId="2" borderId="1" xfId="0" applyNumberFormat="1" applyFont="1" applyFill="1" applyBorder="1" applyAlignment="1">
      <alignment horizontal="right" vertical="center"/>
    </xf>
    <xf numFmtId="2" fontId="14" fillId="4" borderId="28" xfId="0" applyNumberFormat="1" applyFont="1" applyFill="1" applyBorder="1" applyAlignment="1">
      <alignment horizontal="center"/>
    </xf>
    <xf numFmtId="2" fontId="14" fillId="2" borderId="1" xfId="0" applyNumberFormat="1" applyFont="1" applyFill="1" applyBorder="1"/>
    <xf numFmtId="1" fontId="14" fillId="4" borderId="28" xfId="0" applyNumberFormat="1" applyFont="1" applyFill="1" applyBorder="1" applyAlignment="1">
      <alignment horizontal="center"/>
    </xf>
    <xf numFmtId="0" fontId="14" fillId="2" borderId="1" xfId="0" applyFont="1" applyFill="1" applyBorder="1" applyAlignment="1">
      <alignment vertical="center"/>
    </xf>
    <xf numFmtId="0" fontId="14" fillId="2" borderId="1" xfId="0" applyFont="1" applyFill="1" applyBorder="1" applyAlignment="1">
      <alignment horizontal="left" vertical="center"/>
    </xf>
    <xf numFmtId="172" fontId="14" fillId="2" borderId="1" xfId="0" applyNumberFormat="1" applyFont="1" applyFill="1" applyBorder="1" applyAlignment="1">
      <alignment vertical="center"/>
    </xf>
    <xf numFmtId="0" fontId="14" fillId="2" borderId="1" xfId="0" applyFont="1" applyFill="1" applyBorder="1" applyAlignment="1">
      <alignment horizontal="right" vertical="center"/>
    </xf>
    <xf numFmtId="2" fontId="14" fillId="4" borderId="28" xfId="0" applyNumberFormat="1" applyFont="1" applyFill="1" applyBorder="1" applyAlignment="1">
      <alignment horizontal="center" vertical="center"/>
    </xf>
    <xf numFmtId="0" fontId="47" fillId="2" borderId="1" xfId="0" applyFont="1" applyFill="1" applyBorder="1" applyAlignment="1">
      <alignment horizontal="left"/>
    </xf>
    <xf numFmtId="172" fontId="13" fillId="2" borderId="1" xfId="0" applyNumberFormat="1" applyFont="1" applyFill="1" applyBorder="1"/>
    <xf numFmtId="0" fontId="13" fillId="2" borderId="1" xfId="0" applyFont="1" applyFill="1" applyBorder="1" applyAlignment="1">
      <alignment vertical="center"/>
    </xf>
    <xf numFmtId="2" fontId="14" fillId="0" borderId="105" xfId="0" applyNumberFormat="1" applyFont="1" applyBorder="1" applyAlignment="1">
      <alignment horizontal="center" vertical="center"/>
    </xf>
    <xf numFmtId="2" fontId="14" fillId="0" borderId="0" xfId="0" applyNumberFormat="1" applyFont="1" applyAlignment="1">
      <alignment horizontal="center" vertical="center"/>
    </xf>
    <xf numFmtId="2" fontId="14" fillId="0" borderId="0" xfId="0" applyNumberFormat="1" applyFont="1" applyAlignment="1">
      <alignment horizontal="center"/>
    </xf>
    <xf numFmtId="164" fontId="14" fillId="2" borderId="1" xfId="0" applyNumberFormat="1" applyFont="1" applyFill="1" applyBorder="1" applyAlignment="1">
      <alignment horizontal="right" vertical="top"/>
    </xf>
    <xf numFmtId="2" fontId="14" fillId="0" borderId="8" xfId="0" applyNumberFormat="1" applyFont="1" applyBorder="1" applyAlignment="1">
      <alignment horizontal="center" vertical="top"/>
    </xf>
    <xf numFmtId="0" fontId="14" fillId="2" borderId="1" xfId="0" applyFont="1" applyFill="1" applyBorder="1" applyAlignment="1">
      <alignment vertical="top"/>
    </xf>
    <xf numFmtId="2" fontId="42" fillId="2" borderId="1" xfId="0" applyNumberFormat="1" applyFont="1" applyFill="1" applyBorder="1"/>
    <xf numFmtId="2" fontId="42" fillId="2" borderId="78" xfId="0" applyNumberFormat="1" applyFont="1" applyFill="1" applyBorder="1"/>
    <xf numFmtId="0" fontId="13" fillId="2" borderId="106" xfId="0" applyFont="1" applyFill="1" applyBorder="1" applyAlignment="1">
      <alignment vertical="center"/>
    </xf>
    <xf numFmtId="0" fontId="13" fillId="2" borderId="79" xfId="0" applyFont="1" applyFill="1" applyBorder="1" applyAlignment="1">
      <alignment vertical="center"/>
    </xf>
    <xf numFmtId="0" fontId="13" fillId="2" borderId="78" xfId="0" applyFont="1" applyFill="1" applyBorder="1" applyAlignment="1">
      <alignment vertical="center"/>
    </xf>
    <xf numFmtId="0" fontId="14" fillId="2" borderId="106" xfId="0" applyFont="1" applyFill="1" applyBorder="1"/>
    <xf numFmtId="2" fontId="48" fillId="2" borderId="36" xfId="0" applyNumberFormat="1" applyFont="1" applyFill="1" applyBorder="1" applyAlignment="1">
      <alignment horizontal="center"/>
    </xf>
    <xf numFmtId="2" fontId="14" fillId="2" borderId="36" xfId="0" applyNumberFormat="1" applyFont="1" applyFill="1" applyBorder="1" applyAlignment="1">
      <alignment horizontal="center"/>
    </xf>
    <xf numFmtId="0" fontId="14" fillId="2" borderId="97" xfId="0" applyFont="1" applyFill="1" applyBorder="1" applyAlignment="1">
      <alignment horizontal="center"/>
    </xf>
    <xf numFmtId="0" fontId="14" fillId="2" borderId="84" xfId="0" applyFont="1" applyFill="1" applyBorder="1" applyAlignment="1">
      <alignment horizontal="center"/>
    </xf>
    <xf numFmtId="0" fontId="13" fillId="2" borderId="36" xfId="0" applyFont="1" applyFill="1" applyBorder="1" applyAlignment="1">
      <alignment horizontal="center"/>
    </xf>
    <xf numFmtId="2" fontId="48" fillId="2" borderId="38" xfId="0" applyNumberFormat="1" applyFont="1" applyFill="1" applyBorder="1" applyAlignment="1">
      <alignment horizontal="center"/>
    </xf>
    <xf numFmtId="2" fontId="14" fillId="2" borderId="38" xfId="0" applyNumberFormat="1" applyFont="1" applyFill="1" applyBorder="1" applyAlignment="1">
      <alignment horizontal="center"/>
    </xf>
    <xf numFmtId="0" fontId="14" fillId="2" borderId="92" xfId="0" applyFont="1" applyFill="1" applyBorder="1" applyAlignment="1">
      <alignment horizontal="center"/>
    </xf>
    <xf numFmtId="0" fontId="14" fillId="2" borderId="76" xfId="0" applyFont="1" applyFill="1" applyBorder="1" applyAlignment="1">
      <alignment horizontal="center"/>
    </xf>
    <xf numFmtId="0" fontId="13" fillId="2" borderId="38" xfId="0" applyFont="1" applyFill="1" applyBorder="1" applyAlignment="1">
      <alignment horizontal="center"/>
    </xf>
    <xf numFmtId="2" fontId="8" fillId="0" borderId="28" xfId="0" applyNumberFormat="1" applyFont="1" applyBorder="1" applyAlignment="1">
      <alignment horizontal="center"/>
    </xf>
    <xf numFmtId="2" fontId="8" fillId="2" borderId="107" xfId="0" applyNumberFormat="1" applyFont="1" applyFill="1" applyBorder="1" applyAlignment="1">
      <alignment horizontal="center"/>
    </xf>
    <xf numFmtId="172" fontId="14" fillId="4" borderId="81" xfId="0" applyNumberFormat="1" applyFont="1" applyFill="1" applyBorder="1" applyAlignment="1">
      <alignment horizontal="center"/>
    </xf>
    <xf numFmtId="172" fontId="14" fillId="2" borderId="94" xfId="0" applyNumberFormat="1" applyFont="1" applyFill="1" applyBorder="1" applyAlignment="1">
      <alignment horizontal="center"/>
    </xf>
    <xf numFmtId="172" fontId="14" fillId="2" borderId="95" xfId="0" applyNumberFormat="1" applyFont="1" applyFill="1" applyBorder="1" applyAlignment="1">
      <alignment horizontal="center"/>
    </xf>
    <xf numFmtId="172" fontId="13" fillId="2" borderId="96" xfId="0" applyNumberFormat="1" applyFont="1" applyFill="1" applyBorder="1" applyAlignment="1">
      <alignment horizontal="center"/>
    </xf>
    <xf numFmtId="172" fontId="8" fillId="2" borderId="1" xfId="0" applyNumberFormat="1" applyFont="1" applyFill="1" applyBorder="1"/>
    <xf numFmtId="2" fontId="8" fillId="2" borderId="108" xfId="0" applyNumberFormat="1" applyFont="1" applyFill="1" applyBorder="1" applyAlignment="1">
      <alignment horizontal="center"/>
    </xf>
    <xf numFmtId="172" fontId="14" fillId="2" borderId="98" xfId="0" applyNumberFormat="1" applyFont="1" applyFill="1" applyBorder="1" applyAlignment="1">
      <alignment horizontal="center"/>
    </xf>
    <xf numFmtId="172" fontId="14" fillId="2" borderId="59" xfId="0" applyNumberFormat="1" applyFont="1" applyFill="1" applyBorder="1" applyAlignment="1">
      <alignment horizontal="center"/>
    </xf>
    <xf numFmtId="2" fontId="8" fillId="0" borderId="108" xfId="0" applyNumberFormat="1" applyFont="1" applyBorder="1" applyAlignment="1">
      <alignment horizontal="center"/>
    </xf>
    <xf numFmtId="172" fontId="14" fillId="0" borderId="98" xfId="0" applyNumberFormat="1" applyFont="1" applyBorder="1" applyAlignment="1">
      <alignment horizontal="center"/>
    </xf>
    <xf numFmtId="172" fontId="14" fillId="0" borderId="59" xfId="0" applyNumberFormat="1" applyFont="1" applyBorder="1" applyAlignment="1">
      <alignment horizontal="center"/>
    </xf>
    <xf numFmtId="2" fontId="8" fillId="2" borderId="109" xfId="0" applyNumberFormat="1" applyFont="1" applyFill="1" applyBorder="1" applyAlignment="1">
      <alignment horizontal="center"/>
    </xf>
    <xf numFmtId="172" fontId="14" fillId="2" borderId="100" xfId="0" applyNumberFormat="1" applyFont="1" applyFill="1" applyBorder="1" applyAlignment="1">
      <alignment horizontal="center"/>
    </xf>
    <xf numFmtId="172" fontId="14" fillId="2" borderId="102" xfId="0" applyNumberFormat="1" applyFont="1" applyFill="1" applyBorder="1" applyAlignment="1">
      <alignment horizontal="center"/>
    </xf>
    <xf numFmtId="0" fontId="49" fillId="2" borderId="1" xfId="0" applyFont="1" applyFill="1" applyBorder="1"/>
    <xf numFmtId="173" fontId="8" fillId="4" borderId="28" xfId="0" applyNumberFormat="1" applyFont="1" applyFill="1" applyBorder="1" applyAlignment="1">
      <alignment horizontal="center"/>
    </xf>
    <xf numFmtId="0" fontId="8" fillId="4" borderId="77" xfId="0" applyFont="1" applyFill="1" applyBorder="1" applyAlignment="1">
      <alignment horizontal="right"/>
    </xf>
    <xf numFmtId="2" fontId="8" fillId="4" borderId="78" xfId="0" applyNumberFormat="1" applyFont="1" applyFill="1" applyBorder="1" applyAlignment="1">
      <alignment horizontal="right"/>
    </xf>
    <xf numFmtId="0" fontId="50" fillId="2" borderId="1" xfId="0" applyFont="1" applyFill="1" applyBorder="1" applyAlignment="1">
      <alignment horizontal="right"/>
    </xf>
    <xf numFmtId="172" fontId="8" fillId="4" borderId="28" xfId="0" applyNumberFormat="1" applyFont="1" applyFill="1" applyBorder="1" applyAlignment="1">
      <alignment horizontal="center"/>
    </xf>
    <xf numFmtId="2" fontId="14" fillId="4" borderId="78" xfId="0" applyNumberFormat="1" applyFont="1" applyFill="1" applyBorder="1" applyAlignment="1">
      <alignment horizontal="right"/>
    </xf>
    <xf numFmtId="174" fontId="8" fillId="4" borderId="28" xfId="0" applyNumberFormat="1" applyFont="1" applyFill="1" applyBorder="1" applyAlignment="1">
      <alignment horizontal="center"/>
    </xf>
    <xf numFmtId="175" fontId="8" fillId="4" borderId="28" xfId="0" applyNumberFormat="1" applyFont="1" applyFill="1" applyBorder="1" applyAlignment="1">
      <alignment horizontal="center"/>
    </xf>
    <xf numFmtId="172" fontId="24" fillId="2" borderId="1" xfId="0" applyNumberFormat="1" applyFont="1" applyFill="1" applyBorder="1"/>
    <xf numFmtId="4" fontId="8" fillId="2" borderId="110" xfId="0" applyNumberFormat="1" applyFont="1" applyFill="1" applyBorder="1" applyAlignment="1">
      <alignment horizontal="center"/>
    </xf>
    <xf numFmtId="167" fontId="8" fillId="2" borderId="110" xfId="0" applyNumberFormat="1" applyFont="1" applyFill="1" applyBorder="1" applyAlignment="1">
      <alignment horizontal="center"/>
    </xf>
    <xf numFmtId="2" fontId="10" fillId="2" borderId="36" xfId="0" applyNumberFormat="1" applyFont="1" applyFill="1" applyBorder="1" applyAlignment="1">
      <alignment horizontal="center"/>
    </xf>
    <xf numFmtId="0" fontId="10" fillId="2" borderId="36" xfId="0" applyFont="1" applyFill="1" applyBorder="1" applyAlignment="1">
      <alignment horizontal="center"/>
    </xf>
    <xf numFmtId="0" fontId="10" fillId="2" borderId="38" xfId="0" applyFont="1" applyFill="1" applyBorder="1" applyAlignment="1">
      <alignment horizontal="center"/>
    </xf>
    <xf numFmtId="2" fontId="51" fillId="2" borderId="38" xfId="0" applyNumberFormat="1" applyFont="1" applyFill="1" applyBorder="1" applyAlignment="1">
      <alignment horizontal="center"/>
    </xf>
    <xf numFmtId="2" fontId="10" fillId="2" borderId="28" xfId="0" applyNumberFormat="1" applyFont="1" applyFill="1" applyBorder="1" applyAlignment="1">
      <alignment horizontal="center"/>
    </xf>
    <xf numFmtId="4" fontId="8" fillId="2" borderId="28" xfId="0" applyNumberFormat="1" applyFont="1" applyFill="1" applyBorder="1" applyAlignment="1">
      <alignment horizontal="center"/>
    </xf>
    <xf numFmtId="4" fontId="10" fillId="2" borderId="28" xfId="0" applyNumberFormat="1" applyFont="1" applyFill="1" applyBorder="1" applyAlignment="1">
      <alignment horizontal="center"/>
    </xf>
    <xf numFmtId="0" fontId="52" fillId="2" borderId="111" xfId="0" applyFont="1" applyFill="1" applyBorder="1" applyAlignment="1">
      <alignment horizontal="left"/>
    </xf>
    <xf numFmtId="0" fontId="52" fillId="2" borderId="111" xfId="0" applyFont="1" applyFill="1" applyBorder="1"/>
    <xf numFmtId="0" fontId="52" fillId="2" borderId="80" xfId="0" applyFont="1" applyFill="1" applyBorder="1"/>
    <xf numFmtId="11" fontId="52" fillId="2" borderId="80" xfId="0" applyNumberFormat="1" applyFont="1" applyFill="1" applyBorder="1"/>
    <xf numFmtId="0" fontId="52" fillId="2" borderId="28" xfId="0" applyFont="1" applyFill="1" applyBorder="1"/>
    <xf numFmtId="11" fontId="52" fillId="2" borderId="28" xfId="0" applyNumberFormat="1" applyFont="1" applyFill="1" applyBorder="1"/>
    <xf numFmtId="1" fontId="52" fillId="2" borderId="1" xfId="0" applyNumberFormat="1" applyFont="1" applyFill="1" applyBorder="1" applyAlignment="1">
      <alignment horizontal="left"/>
    </xf>
    <xf numFmtId="0" fontId="52" fillId="2" borderId="1" xfId="0" applyFont="1" applyFill="1" applyBorder="1"/>
    <xf numFmtId="2" fontId="52" fillId="2" borderId="1" xfId="0" applyNumberFormat="1" applyFont="1" applyFill="1" applyBorder="1" applyAlignment="1">
      <alignment horizontal="left"/>
    </xf>
    <xf numFmtId="168" fontId="52" fillId="2" borderId="1" xfId="0" applyNumberFormat="1" applyFont="1" applyFill="1" applyBorder="1" applyAlignment="1">
      <alignment horizontal="left"/>
    </xf>
    <xf numFmtId="170" fontId="52" fillId="2" borderId="1" xfId="0" applyNumberFormat="1" applyFont="1" applyFill="1" applyBorder="1" applyAlignment="1">
      <alignment horizontal="left"/>
    </xf>
    <xf numFmtId="0" fontId="52" fillId="2" borderId="111" xfId="0" applyFont="1" applyFill="1" applyBorder="1" applyAlignment="1">
      <alignment horizontal="center"/>
    </xf>
    <xf numFmtId="0" fontId="52" fillId="2" borderId="80" xfId="0" applyFont="1" applyFill="1" applyBorder="1" applyAlignment="1">
      <alignment horizontal="left"/>
    </xf>
    <xf numFmtId="0" fontId="52" fillId="2" borderId="28" xfId="0" applyFont="1" applyFill="1" applyBorder="1" applyAlignment="1">
      <alignment horizontal="left"/>
    </xf>
    <xf numFmtId="39" fontId="52" fillId="2" borderId="1" xfId="0" applyNumberFormat="1" applyFont="1" applyFill="1" applyBorder="1" applyAlignment="1">
      <alignment horizontal="left"/>
    </xf>
    <xf numFmtId="11" fontId="52" fillId="2" borderId="1" xfId="0" applyNumberFormat="1" applyFont="1" applyFill="1" applyBorder="1"/>
    <xf numFmtId="4" fontId="52" fillId="2" borderId="1" xfId="0" applyNumberFormat="1" applyFont="1" applyFill="1" applyBorder="1" applyAlignment="1">
      <alignment horizontal="left"/>
    </xf>
    <xf numFmtId="39" fontId="8" fillId="2" borderId="1" xfId="0" applyNumberFormat="1" applyFont="1" applyFill="1" applyBorder="1"/>
    <xf numFmtId="176" fontId="8" fillId="2" borderId="1" xfId="0" applyNumberFormat="1" applyFont="1" applyFill="1" applyBorder="1"/>
    <xf numFmtId="4" fontId="14" fillId="2" borderId="28" xfId="0" applyNumberFormat="1" applyFont="1" applyFill="1" applyBorder="1" applyAlignment="1">
      <alignment horizontal="center"/>
    </xf>
    <xf numFmtId="168" fontId="54" fillId="2" borderId="1" xfId="0" applyNumberFormat="1" applyFont="1" applyFill="1" applyBorder="1"/>
    <xf numFmtId="168" fontId="8" fillId="2" borderId="1" xfId="0" applyNumberFormat="1" applyFont="1" applyFill="1" applyBorder="1"/>
    <xf numFmtId="168" fontId="17" fillId="2" borderId="1" xfId="0" applyNumberFormat="1" applyFont="1" applyFill="1" applyBorder="1" applyAlignment="1">
      <alignment horizontal="center"/>
    </xf>
    <xf numFmtId="0" fontId="54" fillId="2" borderId="1" xfId="0" applyFont="1" applyFill="1" applyBorder="1"/>
    <xf numFmtId="0" fontId="55" fillId="2" borderId="1" xfId="0" applyFont="1" applyFill="1" applyBorder="1"/>
    <xf numFmtId="4" fontId="10" fillId="2" borderId="1" xfId="0" applyNumberFormat="1" applyFont="1" applyFill="1" applyBorder="1" applyAlignment="1">
      <alignment horizontal="center"/>
    </xf>
    <xf numFmtId="0" fontId="8" fillId="2" borderId="80" xfId="0" applyFont="1" applyFill="1" applyBorder="1" applyAlignment="1">
      <alignment horizontal="center"/>
    </xf>
    <xf numFmtId="3" fontId="8" fillId="0" borderId="28" xfId="0" applyNumberFormat="1" applyFont="1" applyBorder="1" applyAlignment="1">
      <alignment horizontal="center"/>
    </xf>
    <xf numFmtId="177" fontId="8" fillId="2" borderId="1" xfId="0" applyNumberFormat="1" applyFont="1" applyFill="1" applyBorder="1" applyAlignment="1">
      <alignment horizontal="center"/>
    </xf>
    <xf numFmtId="171" fontId="54" fillId="2" borderId="1" xfId="0" applyNumberFormat="1" applyFont="1" applyFill="1" applyBorder="1"/>
    <xf numFmtId="168" fontId="24" fillId="2" borderId="1" xfId="0" applyNumberFormat="1" applyFont="1" applyFill="1" applyBorder="1"/>
    <xf numFmtId="168" fontId="56" fillId="2" borderId="1" xfId="0" applyNumberFormat="1" applyFont="1" applyFill="1" applyBorder="1"/>
    <xf numFmtId="0" fontId="57" fillId="2" borderId="1" xfId="0" applyFont="1" applyFill="1" applyBorder="1" applyAlignment="1">
      <alignment horizontal="left" vertical="center"/>
    </xf>
    <xf numFmtId="168" fontId="55" fillId="2" borderId="1" xfId="0" applyNumberFormat="1" applyFont="1" applyFill="1" applyBorder="1"/>
    <xf numFmtId="168" fontId="58" fillId="2" borderId="1" xfId="0" applyNumberFormat="1" applyFont="1" applyFill="1" applyBorder="1" applyAlignment="1">
      <alignment horizontal="center"/>
    </xf>
    <xf numFmtId="1" fontId="27" fillId="4" borderId="28" xfId="0" applyNumberFormat="1" applyFont="1" applyFill="1" applyBorder="1" applyAlignment="1">
      <alignment horizontal="center"/>
    </xf>
    <xf numFmtId="0" fontId="59" fillId="2" borderId="1" xfId="0" applyFont="1" applyFill="1" applyBorder="1" applyAlignment="1">
      <alignment horizontal="left" vertical="center"/>
    </xf>
    <xf numFmtId="4" fontId="10" fillId="2" borderId="1" xfId="0" applyNumberFormat="1" applyFont="1" applyFill="1" applyBorder="1" applyAlignment="1">
      <alignment horizontal="right"/>
    </xf>
    <xf numFmtId="3" fontId="10" fillId="2" borderId="1" xfId="0" applyNumberFormat="1" applyFont="1" applyFill="1" applyBorder="1" applyAlignment="1">
      <alignment horizontal="center"/>
    </xf>
    <xf numFmtId="168" fontId="60" fillId="2" borderId="28" xfId="0" applyNumberFormat="1" applyFont="1" applyFill="1" applyBorder="1" applyAlignment="1">
      <alignment horizontal="center" vertical="center" wrapText="1"/>
    </xf>
    <xf numFmtId="168" fontId="61" fillId="2" borderId="28" xfId="0" applyNumberFormat="1" applyFont="1" applyFill="1" applyBorder="1" applyAlignment="1">
      <alignment horizontal="center" vertical="center"/>
    </xf>
    <xf numFmtId="168" fontId="62" fillId="2" borderId="1" xfId="0" applyNumberFormat="1" applyFont="1" applyFill="1" applyBorder="1" applyAlignment="1">
      <alignment horizontal="center" vertical="center"/>
    </xf>
    <xf numFmtId="168" fontId="54" fillId="2" borderId="1" xfId="0" applyNumberFormat="1" applyFont="1" applyFill="1" applyBorder="1" applyAlignment="1">
      <alignment horizontal="center" vertical="center"/>
    </xf>
    <xf numFmtId="0" fontId="55" fillId="2" borderId="1" xfId="0" applyFont="1" applyFill="1" applyBorder="1" applyAlignment="1">
      <alignment horizontal="center" vertical="center"/>
    </xf>
    <xf numFmtId="168" fontId="8" fillId="2" borderId="1" xfId="0" applyNumberFormat="1" applyFont="1" applyFill="1" applyBorder="1" applyAlignment="1">
      <alignment horizontal="center" vertical="center"/>
    </xf>
    <xf numFmtId="1" fontId="8" fillId="0" borderId="28" xfId="0" applyNumberFormat="1" applyFont="1" applyBorder="1" applyAlignment="1">
      <alignment horizontal="center"/>
    </xf>
    <xf numFmtId="171" fontId="8" fillId="0" borderId="28" xfId="0" applyNumberFormat="1" applyFont="1" applyBorder="1" applyAlignment="1">
      <alignment horizontal="center"/>
    </xf>
    <xf numFmtId="4" fontId="8" fillId="0" borderId="28" xfId="0" applyNumberFormat="1" applyFont="1" applyBorder="1" applyAlignment="1">
      <alignment horizontal="center"/>
    </xf>
    <xf numFmtId="170" fontId="8" fillId="0" borderId="28" xfId="0" applyNumberFormat="1" applyFont="1" applyBorder="1" applyAlignment="1">
      <alignment horizontal="center" wrapText="1"/>
    </xf>
    <xf numFmtId="0" fontId="8" fillId="2" borderId="1" xfId="0" applyFont="1" applyFill="1" applyBorder="1" applyAlignment="1">
      <alignment horizontal="right" wrapText="1"/>
    </xf>
    <xf numFmtId="177" fontId="8" fillId="2" borderId="1" xfId="0" applyNumberFormat="1" applyFont="1" applyFill="1" applyBorder="1"/>
    <xf numFmtId="170" fontId="10" fillId="2" borderId="1" xfId="0" applyNumberFormat="1" applyFont="1" applyFill="1" applyBorder="1" applyAlignment="1">
      <alignment horizontal="center"/>
    </xf>
    <xf numFmtId="0" fontId="2" fillId="2" borderId="1" xfId="0" applyFont="1" applyFill="1" applyBorder="1"/>
    <xf numFmtId="0" fontId="8" fillId="3" borderId="106" xfId="0" applyFont="1" applyFill="1" applyBorder="1"/>
    <xf numFmtId="0" fontId="8" fillId="3" borderId="79" xfId="0" applyFont="1" applyFill="1" applyBorder="1"/>
    <xf numFmtId="2" fontId="8" fillId="3" borderId="28" xfId="0" applyNumberFormat="1" applyFont="1" applyFill="1" applyBorder="1" applyAlignment="1">
      <alignment horizontal="center"/>
    </xf>
    <xf numFmtId="0" fontId="63" fillId="2" borderId="1" xfId="0" applyFont="1" applyFill="1" applyBorder="1"/>
    <xf numFmtId="0" fontId="64" fillId="2" borderId="1" xfId="0" applyFont="1" applyFill="1" applyBorder="1"/>
    <xf numFmtId="0" fontId="1" fillId="2" borderId="1" xfId="0" applyFont="1" applyFill="1" applyBorder="1" applyAlignment="1">
      <alignment horizontal="right"/>
    </xf>
    <xf numFmtId="0" fontId="65" fillId="2" borderId="1" xfId="0" applyFont="1" applyFill="1" applyBorder="1"/>
    <xf numFmtId="0" fontId="66" fillId="2" borderId="1" xfId="0" applyFont="1" applyFill="1" applyBorder="1"/>
    <xf numFmtId="0" fontId="67" fillId="2" borderId="1" xfId="0" applyFont="1" applyFill="1" applyBorder="1"/>
    <xf numFmtId="0" fontId="68" fillId="2" borderId="116" xfId="0" applyFont="1" applyFill="1" applyBorder="1" applyAlignment="1">
      <alignment horizontal="center" vertical="center"/>
    </xf>
    <xf numFmtId="0" fontId="68" fillId="2" borderId="117" xfId="0" applyFont="1" applyFill="1" applyBorder="1" applyAlignment="1">
      <alignment horizontal="center" vertical="center"/>
    </xf>
    <xf numFmtId="0" fontId="68" fillId="2" borderId="121" xfId="0" applyFont="1" applyFill="1" applyBorder="1" applyAlignment="1">
      <alignment horizontal="center" vertical="center"/>
    </xf>
    <xf numFmtId="0" fontId="68" fillId="2" borderId="122" xfId="0" applyFont="1" applyFill="1" applyBorder="1" applyAlignment="1">
      <alignment horizontal="center"/>
    </xf>
    <xf numFmtId="0" fontId="68" fillId="2" borderId="123" xfId="0" applyFont="1" applyFill="1" applyBorder="1" applyAlignment="1">
      <alignment horizontal="center"/>
    </xf>
    <xf numFmtId="0" fontId="68" fillId="2" borderId="127" xfId="0" applyFont="1" applyFill="1" applyBorder="1" applyAlignment="1">
      <alignment horizontal="center"/>
    </xf>
    <xf numFmtId="0" fontId="68" fillId="2" borderId="128" xfId="0" applyFont="1" applyFill="1" applyBorder="1" applyAlignment="1">
      <alignment horizontal="center"/>
    </xf>
    <xf numFmtId="0" fontId="68" fillId="2" borderId="129" xfId="0" applyFont="1" applyFill="1" applyBorder="1" applyAlignment="1">
      <alignment horizontal="center"/>
    </xf>
    <xf numFmtId="0" fontId="68" fillId="2" borderId="130" xfId="0" applyFont="1" applyFill="1" applyBorder="1" applyAlignment="1">
      <alignment horizontal="center"/>
    </xf>
    <xf numFmtId="0" fontId="68" fillId="2" borderId="131" xfId="0" applyFont="1" applyFill="1" applyBorder="1" applyAlignment="1">
      <alignment horizontal="center"/>
    </xf>
    <xf numFmtId="0" fontId="68" fillId="2" borderId="132" xfId="0" applyFont="1" applyFill="1" applyBorder="1" applyAlignment="1">
      <alignment horizontal="center"/>
    </xf>
    <xf numFmtId="2" fontId="68" fillId="2" borderId="133" xfId="0" applyNumberFormat="1" applyFont="1" applyFill="1" applyBorder="1" applyAlignment="1">
      <alignment horizontal="center"/>
    </xf>
    <xf numFmtId="2" fontId="54" fillId="2" borderId="134" xfId="0" applyNumberFormat="1" applyFont="1" applyFill="1" applyBorder="1" applyAlignment="1">
      <alignment horizontal="center"/>
    </xf>
    <xf numFmtId="2" fontId="54" fillId="2" borderId="135" xfId="0" applyNumberFormat="1" applyFont="1" applyFill="1" applyBorder="1" applyAlignment="1">
      <alignment horizontal="center"/>
    </xf>
    <xf numFmtId="2" fontId="54" fillId="2" borderId="136" xfId="0" applyNumberFormat="1" applyFont="1" applyFill="1" applyBorder="1" applyAlignment="1">
      <alignment horizontal="center"/>
    </xf>
    <xf numFmtId="2" fontId="68" fillId="2" borderId="137" xfId="0" applyNumberFormat="1" applyFont="1" applyFill="1" applyBorder="1" applyAlignment="1">
      <alignment horizontal="center"/>
    </xf>
    <xf numFmtId="2" fontId="54" fillId="2" borderId="138" xfId="0" applyNumberFormat="1" applyFont="1" applyFill="1" applyBorder="1" applyAlignment="1">
      <alignment horizontal="center"/>
    </xf>
    <xf numFmtId="2" fontId="54" fillId="2" borderId="139" xfId="0" applyNumberFormat="1" applyFont="1" applyFill="1" applyBorder="1" applyAlignment="1">
      <alignment horizontal="center"/>
    </xf>
    <xf numFmtId="2" fontId="54" fillId="2" borderId="140" xfId="0" applyNumberFormat="1" applyFont="1" applyFill="1" applyBorder="1" applyAlignment="1">
      <alignment horizontal="center"/>
    </xf>
    <xf numFmtId="0" fontId="68" fillId="2" borderId="116" xfId="0" applyFont="1" applyFill="1" applyBorder="1" applyAlignment="1">
      <alignment vertical="center"/>
    </xf>
    <xf numFmtId="0" fontId="1" fillId="2" borderId="1" xfId="0" applyFont="1" applyFill="1" applyBorder="1" applyAlignment="1">
      <alignment vertical="center"/>
    </xf>
    <xf numFmtId="0" fontId="68" fillId="2" borderId="1" xfId="0" applyFont="1" applyFill="1" applyBorder="1"/>
    <xf numFmtId="2" fontId="1" fillId="2" borderId="133" xfId="0" applyNumberFormat="1" applyFont="1" applyFill="1" applyBorder="1" applyAlignment="1">
      <alignment horizontal="center"/>
    </xf>
    <xf numFmtId="2" fontId="1" fillId="2" borderId="145" xfId="0" applyNumberFormat="1" applyFont="1" applyFill="1" applyBorder="1" applyAlignment="1">
      <alignment horizontal="center"/>
    </xf>
    <xf numFmtId="2" fontId="1" fillId="2" borderId="80" xfId="0" applyNumberFormat="1" applyFont="1" applyFill="1" applyBorder="1" applyAlignment="1">
      <alignment horizontal="center"/>
    </xf>
    <xf numFmtId="2" fontId="1" fillId="2" borderId="136" xfId="0" applyNumberFormat="1" applyFont="1" applyFill="1" applyBorder="1" applyAlignment="1">
      <alignment horizontal="center"/>
    </xf>
    <xf numFmtId="2" fontId="1" fillId="2" borderId="146" xfId="0" applyNumberFormat="1" applyFont="1" applyFill="1" applyBorder="1" applyAlignment="1">
      <alignment horizontal="center"/>
    </xf>
    <xf numFmtId="2" fontId="1" fillId="2" borderId="28" xfId="0" applyNumberFormat="1" applyFont="1" applyFill="1" applyBorder="1" applyAlignment="1">
      <alignment horizontal="center"/>
    </xf>
    <xf numFmtId="2" fontId="1" fillId="2" borderId="147" xfId="0" applyNumberFormat="1" applyFont="1" applyFill="1" applyBorder="1" applyAlignment="1">
      <alignment horizontal="center"/>
    </xf>
    <xf numFmtId="2" fontId="1" fillId="2" borderId="148" xfId="0" applyNumberFormat="1" applyFont="1" applyFill="1" applyBorder="1" applyAlignment="1">
      <alignment horizontal="center"/>
    </xf>
    <xf numFmtId="2" fontId="1" fillId="2" borderId="137" xfId="0" applyNumberFormat="1" applyFont="1" applyFill="1" applyBorder="1" applyAlignment="1">
      <alignment horizontal="center"/>
    </xf>
    <xf numFmtId="2" fontId="1" fillId="2" borderId="138" xfId="0" applyNumberFormat="1" applyFont="1" applyFill="1" applyBorder="1" applyAlignment="1">
      <alignment horizontal="center"/>
    </xf>
    <xf numFmtId="2" fontId="1" fillId="2" borderId="139" xfId="0" applyNumberFormat="1" applyFont="1" applyFill="1" applyBorder="1" applyAlignment="1">
      <alignment horizontal="center"/>
    </xf>
    <xf numFmtId="2" fontId="1" fillId="2" borderId="140" xfId="0" applyNumberFormat="1" applyFont="1" applyFill="1" applyBorder="1" applyAlignment="1">
      <alignment horizontal="center"/>
    </xf>
    <xf numFmtId="0" fontId="69" fillId="2" borderId="1" xfId="0" applyFont="1" applyFill="1" applyBorder="1"/>
    <xf numFmtId="0" fontId="2" fillId="3" borderId="2" xfId="0" applyFont="1" applyFill="1" applyBorder="1" applyAlignment="1">
      <alignment horizontal="center" vertical="center"/>
    </xf>
    <xf numFmtId="0" fontId="3" fillId="0" borderId="3" xfId="0" applyFont="1" applyBorder="1"/>
    <xf numFmtId="0" fontId="3" fillId="0" borderId="4" xfId="0" applyFont="1" applyBorder="1"/>
    <xf numFmtId="0" fontId="3" fillId="0" borderId="5" xfId="0" applyFont="1" applyBorder="1"/>
    <xf numFmtId="0" fontId="0" fillId="0" borderId="0" xfId="0"/>
    <xf numFmtId="0" fontId="3" fillId="0" borderId="6" xfId="0" applyFont="1" applyBorder="1"/>
    <xf numFmtId="0" fontId="3" fillId="0" borderId="7" xfId="0" applyFont="1" applyBorder="1"/>
    <xf numFmtId="0" fontId="3" fillId="0" borderId="8" xfId="0" applyFont="1" applyBorder="1"/>
    <xf numFmtId="0" fontId="3" fillId="0" borderId="9" xfId="0" applyFont="1" applyBorder="1"/>
    <xf numFmtId="0" fontId="5" fillId="2" borderId="10" xfId="0" applyFont="1" applyFill="1" applyBorder="1" applyAlignment="1">
      <alignment horizontal="center"/>
    </xf>
    <xf numFmtId="0" fontId="3" fillId="0" borderId="11" xfId="0" applyFont="1" applyBorder="1"/>
    <xf numFmtId="0" fontId="3" fillId="0" borderId="12" xfId="0" applyFont="1" applyBorder="1"/>
    <xf numFmtId="0" fontId="6" fillId="2" borderId="13" xfId="0" applyFont="1" applyFill="1" applyBorder="1" applyAlignment="1">
      <alignment horizontal="center"/>
    </xf>
    <xf numFmtId="0" fontId="3" fillId="0" borderId="14" xfId="0" applyFont="1" applyBorder="1"/>
    <xf numFmtId="0" fontId="3" fillId="0" borderId="15" xfId="0" applyFont="1" applyBorder="1"/>
    <xf numFmtId="0" fontId="7" fillId="2" borderId="13" xfId="0" applyFont="1" applyFill="1" applyBorder="1" applyAlignment="1">
      <alignment horizontal="center"/>
    </xf>
    <xf numFmtId="0" fontId="18" fillId="3" borderId="2" xfId="0" applyFont="1" applyFill="1" applyBorder="1" applyAlignment="1">
      <alignment horizontal="center" vertical="center"/>
    </xf>
    <xf numFmtId="0" fontId="1" fillId="2" borderId="13" xfId="0" applyFont="1" applyFill="1" applyBorder="1" applyAlignment="1">
      <alignment horizontal="center" vertical="center"/>
    </xf>
    <xf numFmtId="0" fontId="17" fillId="3" borderId="2" xfId="0" applyFont="1" applyFill="1" applyBorder="1" applyAlignment="1">
      <alignment horizontal="center" vertical="center" wrapText="1"/>
    </xf>
    <xf numFmtId="0" fontId="18" fillId="2" borderId="13" xfId="0" applyFont="1" applyFill="1" applyBorder="1" applyAlignment="1">
      <alignment horizontal="center"/>
    </xf>
    <xf numFmtId="0" fontId="17" fillId="2" borderId="17" xfId="0" applyFont="1" applyFill="1" applyBorder="1" applyAlignment="1">
      <alignment horizontal="left"/>
    </xf>
    <xf numFmtId="0" fontId="3" fillId="0" borderId="18" xfId="0" applyFont="1" applyBorder="1"/>
    <xf numFmtId="0" fontId="3" fillId="0" borderId="19" xfId="0" applyFont="1" applyBorder="1"/>
    <xf numFmtId="0" fontId="17" fillId="0" borderId="20" xfId="0" applyFont="1" applyBorder="1" applyAlignment="1">
      <alignment horizontal="left"/>
    </xf>
    <xf numFmtId="0" fontId="3" fillId="0" borderId="20" xfId="0" applyFont="1" applyBorder="1"/>
    <xf numFmtId="0" fontId="17" fillId="2" borderId="21" xfId="0" applyFont="1" applyFill="1" applyBorder="1" applyAlignment="1">
      <alignment horizontal="left"/>
    </xf>
    <xf numFmtId="0" fontId="3" fillId="0" borderId="22" xfId="0" applyFont="1" applyBorder="1"/>
    <xf numFmtId="0" fontId="3" fillId="0" borderId="23" xfId="0" applyFont="1" applyBorder="1"/>
    <xf numFmtId="0" fontId="17" fillId="0" borderId="22" xfId="0" applyFont="1" applyBorder="1" applyAlignment="1">
      <alignment horizontal="left"/>
    </xf>
    <xf numFmtId="0" fontId="25" fillId="3" borderId="51" xfId="0" applyFont="1" applyFill="1" applyBorder="1" applyAlignment="1">
      <alignment horizontal="center" vertical="center"/>
    </xf>
    <xf numFmtId="0" fontId="3" fillId="0" borderId="52" xfId="0" applyFont="1" applyBorder="1"/>
    <xf numFmtId="0" fontId="3" fillId="0" borderId="53" xfId="0" applyFont="1" applyBorder="1"/>
    <xf numFmtId="0" fontId="26" fillId="2" borderId="17" xfId="0" applyFont="1" applyFill="1" applyBorder="1" applyAlignment="1">
      <alignment horizontal="left"/>
    </xf>
    <xf numFmtId="0" fontId="26" fillId="2" borderId="21" xfId="0" applyFont="1" applyFill="1" applyBorder="1" applyAlignment="1">
      <alignment horizontal="left"/>
    </xf>
    <xf numFmtId="0" fontId="3" fillId="0" borderId="55" xfId="0" applyFont="1" applyBorder="1"/>
    <xf numFmtId="0" fontId="3" fillId="0" borderId="56" xfId="0" applyFont="1" applyBorder="1"/>
    <xf numFmtId="0" fontId="17" fillId="3" borderId="51" xfId="0" applyFont="1" applyFill="1" applyBorder="1" applyAlignment="1">
      <alignment horizontal="center" vertical="center"/>
    </xf>
    <xf numFmtId="0" fontId="18" fillId="2" borderId="17" xfId="0" applyFont="1" applyFill="1" applyBorder="1" applyAlignment="1">
      <alignment horizontal="left"/>
    </xf>
    <xf numFmtId="0" fontId="18" fillId="2" borderId="21" xfId="0" applyFont="1" applyFill="1" applyBorder="1" applyAlignment="1">
      <alignment horizontal="left"/>
    </xf>
    <xf numFmtId="0" fontId="8" fillId="4" borderId="72" xfId="0" applyFont="1" applyFill="1" applyBorder="1" applyAlignment="1">
      <alignment horizontal="center" vertical="center" wrapText="1"/>
    </xf>
    <xf numFmtId="0" fontId="3" fillId="0" borderId="73" xfId="0" applyFont="1" applyBorder="1"/>
    <xf numFmtId="0" fontId="3" fillId="0" borderId="75" xfId="0" applyFont="1" applyBorder="1"/>
    <xf numFmtId="0" fontId="10" fillId="2" borderId="13" xfId="0" applyFont="1" applyFill="1" applyBorder="1" applyAlignment="1">
      <alignment horizontal="right"/>
    </xf>
    <xf numFmtId="0" fontId="3" fillId="0" borderId="74" xfId="0" applyFont="1" applyBorder="1"/>
    <xf numFmtId="0" fontId="10" fillId="2" borderId="13" xfId="0" applyFont="1" applyFill="1" applyBorder="1" applyAlignment="1">
      <alignment horizontal="right" wrapText="1"/>
    </xf>
    <xf numFmtId="0" fontId="10" fillId="2" borderId="57" xfId="0" applyFont="1" applyFill="1" applyBorder="1" applyAlignment="1">
      <alignment horizontal="center"/>
    </xf>
    <xf numFmtId="0" fontId="8" fillId="2" borderId="13" xfId="0" applyFont="1" applyFill="1" applyBorder="1" applyAlignment="1">
      <alignment horizontal="left" vertical="center"/>
    </xf>
    <xf numFmtId="170" fontId="10" fillId="2" borderId="57" xfId="0" applyNumberFormat="1" applyFont="1" applyFill="1" applyBorder="1" applyAlignment="1">
      <alignment horizontal="center" wrapText="1"/>
    </xf>
    <xf numFmtId="2" fontId="10" fillId="2" borderId="13" xfId="0" applyNumberFormat="1" applyFont="1" applyFill="1" applyBorder="1" applyAlignment="1">
      <alignment horizontal="center" vertical="center" wrapText="1"/>
    </xf>
    <xf numFmtId="0" fontId="8" fillId="2" borderId="13" xfId="0" applyFont="1" applyFill="1" applyBorder="1" applyAlignment="1">
      <alignment horizontal="center"/>
    </xf>
    <xf numFmtId="172" fontId="10" fillId="2" borderId="93" xfId="0" applyNumberFormat="1" applyFont="1" applyFill="1" applyBorder="1" applyAlignment="1">
      <alignment horizontal="center" vertical="center"/>
    </xf>
    <xf numFmtId="0" fontId="26" fillId="3" borderId="51" xfId="0" applyFont="1" applyFill="1" applyBorder="1" applyAlignment="1">
      <alignment horizontal="center" vertical="center"/>
    </xf>
    <xf numFmtId="0" fontId="18" fillId="0" borderId="20" xfId="0" applyFont="1" applyBorder="1" applyAlignment="1">
      <alignment horizontal="left"/>
    </xf>
    <xf numFmtId="0" fontId="18" fillId="0" borderId="22" xfId="0" applyFont="1" applyBorder="1" applyAlignment="1">
      <alignment horizontal="left"/>
    </xf>
    <xf numFmtId="0" fontId="18" fillId="3" borderId="51" xfId="0" applyFont="1" applyFill="1" applyBorder="1" applyAlignment="1">
      <alignment horizontal="center" vertical="center"/>
    </xf>
    <xf numFmtId="0" fontId="10" fillId="0" borderId="20" xfId="0" applyFont="1" applyBorder="1" applyAlignment="1">
      <alignment horizontal="left"/>
    </xf>
    <xf numFmtId="0" fontId="10" fillId="0" borderId="22" xfId="0" applyFont="1" applyBorder="1" applyAlignment="1">
      <alignment horizontal="left"/>
    </xf>
    <xf numFmtId="2" fontId="39" fillId="2" borderId="13" xfId="0" applyNumberFormat="1" applyFont="1" applyFill="1" applyBorder="1" applyAlignment="1">
      <alignment horizontal="center"/>
    </xf>
    <xf numFmtId="0" fontId="27" fillId="0" borderId="20" xfId="0" applyFont="1" applyBorder="1" applyAlignment="1">
      <alignment horizontal="left"/>
    </xf>
    <xf numFmtId="0" fontId="27" fillId="0" borderId="22" xfId="0" applyFont="1" applyBorder="1" applyAlignment="1">
      <alignment horizontal="left"/>
    </xf>
    <xf numFmtId="0" fontId="18" fillId="3" borderId="51" xfId="0" applyFont="1" applyFill="1" applyBorder="1" applyAlignment="1">
      <alignment horizontal="center" vertical="center" wrapText="1"/>
    </xf>
    <xf numFmtId="0" fontId="27" fillId="2" borderId="17" xfId="0" applyFont="1" applyFill="1" applyBorder="1" applyAlignment="1">
      <alignment horizontal="left"/>
    </xf>
    <xf numFmtId="0" fontId="27" fillId="2" borderId="21" xfId="0" applyFont="1" applyFill="1" applyBorder="1" applyAlignment="1">
      <alignment horizontal="left"/>
    </xf>
    <xf numFmtId="0" fontId="53" fillId="2" borderId="17" xfId="0" applyFont="1" applyFill="1" applyBorder="1" applyAlignment="1">
      <alignment horizontal="left"/>
    </xf>
    <xf numFmtId="0" fontId="53" fillId="2" borderId="21" xfId="0" applyFont="1" applyFill="1" applyBorder="1" applyAlignment="1">
      <alignment horizontal="left"/>
    </xf>
    <xf numFmtId="0" fontId="8" fillId="2" borderId="112" xfId="0" applyFont="1" applyFill="1" applyBorder="1" applyAlignment="1">
      <alignment horizontal="right" wrapText="1"/>
    </xf>
    <xf numFmtId="0" fontId="3" fillId="0" borderId="113" xfId="0" applyFont="1" applyBorder="1"/>
    <xf numFmtId="0" fontId="8" fillId="3" borderId="57" xfId="0" applyFont="1" applyFill="1" applyBorder="1" applyAlignment="1">
      <alignment horizontal="center"/>
    </xf>
    <xf numFmtId="0" fontId="68" fillId="2" borderId="118" xfId="0" applyFont="1" applyFill="1" applyBorder="1" applyAlignment="1">
      <alignment horizontal="center" vertical="center"/>
    </xf>
    <xf numFmtId="0" fontId="3" fillId="0" borderId="119" xfId="0" applyFont="1" applyBorder="1"/>
    <xf numFmtId="0" fontId="3" fillId="0" borderId="120" xfId="0" applyFont="1" applyBorder="1"/>
    <xf numFmtId="0" fontId="68" fillId="2" borderId="124" xfId="0" applyFont="1" applyFill="1" applyBorder="1" applyAlignment="1">
      <alignment horizontal="center"/>
    </xf>
    <xf numFmtId="0" fontId="3" fillId="0" borderId="125" xfId="0" applyFont="1" applyBorder="1"/>
    <xf numFmtId="0" fontId="3" fillId="0" borderId="126" xfId="0" applyFont="1" applyBorder="1"/>
    <xf numFmtId="0" fontId="68" fillId="2" borderId="141" xfId="0" applyFont="1" applyFill="1" applyBorder="1" applyAlignment="1">
      <alignment horizontal="center" vertical="center"/>
    </xf>
    <xf numFmtId="0" fontId="3" fillId="0" borderId="142" xfId="0" applyFont="1" applyBorder="1"/>
    <xf numFmtId="0" fontId="69" fillId="2" borderId="143" xfId="0" applyFont="1" applyFill="1" applyBorder="1" applyAlignment="1">
      <alignment horizontal="center"/>
    </xf>
    <xf numFmtId="0" fontId="3" fillId="0" borderId="144" xfId="0" applyFont="1" applyBorder="1"/>
    <xf numFmtId="0" fontId="8" fillId="3" borderId="114" xfId="0" applyFont="1" applyFill="1" applyBorder="1" applyAlignment="1">
      <alignment horizontal="center"/>
    </xf>
    <xf numFmtId="0" fontId="3" fillId="0" borderId="115" xfId="0" applyFont="1" applyBorder="1"/>
    <xf numFmtId="2" fontId="8" fillId="3" borderId="57" xfId="0" applyNumberFormat="1" applyFont="1" applyFill="1" applyBorder="1" applyAlignment="1">
      <alignment horizontal="center"/>
    </xf>
    <xf numFmtId="0" fontId="86" fillId="0" borderId="14" xfId="0" applyFont="1" applyBorder="1"/>
    <xf numFmtId="0" fontId="86" fillId="0" borderId="15" xfId="0" applyFont="1" applyBorder="1"/>
    <xf numFmtId="0" fontId="87" fillId="2" borderId="1" xfId="0" applyFont="1" applyFill="1" applyBorder="1"/>
    <xf numFmtId="0" fontId="88" fillId="2" borderId="1" xfId="0" applyFont="1" applyFill="1" applyBorder="1"/>
    <xf numFmtId="0" fontId="88" fillId="2" borderId="35" xfId="0" applyFont="1" applyFill="1" applyBorder="1" applyAlignment="1">
      <alignment horizontal="center"/>
    </xf>
    <xf numFmtId="0" fontId="89" fillId="2" borderId="1" xfId="0" applyFont="1" applyFill="1" applyBorder="1" applyAlignment="1">
      <alignment horizontal="center"/>
    </xf>
    <xf numFmtId="0" fontId="90" fillId="2" borderId="38" xfId="0" applyFont="1" applyFill="1" applyBorder="1" applyAlignment="1">
      <alignment horizontal="center"/>
    </xf>
    <xf numFmtId="0" fontId="87" fillId="2" borderId="1" xfId="0" applyFont="1" applyFill="1" applyBorder="1" applyAlignment="1">
      <alignment horizontal="left"/>
    </xf>
    <xf numFmtId="169" fontId="87" fillId="2" borderId="1" xfId="0" applyNumberFormat="1" applyFont="1" applyFill="1" applyBorder="1" applyAlignment="1">
      <alignment horizontal="left"/>
    </xf>
    <xf numFmtId="0" fontId="88" fillId="2" borderId="38" xfId="0" applyFont="1" applyFill="1" applyBorder="1" applyAlignment="1">
      <alignment horizontal="center"/>
    </xf>
    <xf numFmtId="0" fontId="87" fillId="2" borderId="1" xfId="0" applyFont="1" applyFill="1" applyBorder="1" applyAlignment="1">
      <alignment horizontal="center"/>
    </xf>
    <xf numFmtId="2" fontId="87" fillId="2" borderId="1" xfId="0" applyNumberFormat="1" applyFont="1" applyFill="1" applyBorder="1" applyAlignment="1">
      <alignment horizontal="center"/>
    </xf>
    <xf numFmtId="0" fontId="87" fillId="2" borderId="38" xfId="0" applyFont="1" applyFill="1" applyBorder="1" applyAlignment="1">
      <alignment horizontal="center"/>
    </xf>
    <xf numFmtId="0" fontId="88" fillId="2" borderId="1" xfId="0" applyFont="1" applyFill="1" applyBorder="1" applyAlignment="1">
      <alignment horizontal="center"/>
    </xf>
    <xf numFmtId="0" fontId="93" fillId="2" borderId="1" xfId="0" applyFont="1" applyFill="1" applyBorder="1" applyAlignment="1">
      <alignment vertical="center"/>
    </xf>
    <xf numFmtId="0" fontId="91" fillId="2" borderId="13" xfId="0" applyFont="1" applyFill="1" applyBorder="1" applyAlignment="1">
      <alignment horizontal="center"/>
    </xf>
    <xf numFmtId="0" fontId="94" fillId="2" borderId="38" xfId="0" applyFont="1" applyFill="1" applyBorder="1" applyAlignment="1">
      <alignment horizontal="center"/>
    </xf>
    <xf numFmtId="0" fontId="95" fillId="2" borderId="1" xfId="0" applyFont="1" applyFill="1" applyBorder="1"/>
    <xf numFmtId="0" fontId="96" fillId="2" borderId="38" xfId="0" applyFont="1" applyFill="1" applyBorder="1" applyAlignment="1">
      <alignment horizontal="center"/>
    </xf>
    <xf numFmtId="0" fontId="96" fillId="2" borderId="92" xfId="0" applyFont="1" applyFill="1" applyBorder="1" applyAlignment="1">
      <alignment horizontal="center"/>
    </xf>
    <xf numFmtId="0" fontId="96" fillId="2" borderId="76" xfId="0" applyFont="1" applyFill="1" applyBorder="1" applyAlignment="1">
      <alignment horizontal="center"/>
    </xf>
    <xf numFmtId="0" fontId="97" fillId="2" borderId="38" xfId="0" applyFont="1" applyFill="1" applyBorder="1" applyAlignment="1">
      <alignment horizontal="center"/>
    </xf>
    <xf numFmtId="4" fontId="98" fillId="4" borderId="28" xfId="0" applyNumberFormat="1" applyFont="1" applyFill="1" applyBorder="1" applyAlignment="1">
      <alignment horizontal="center"/>
    </xf>
    <xf numFmtId="0" fontId="18" fillId="2" borderId="13" xfId="0" applyFont="1" applyFill="1" applyBorder="1" applyAlignment="1">
      <alignment wrapText="1"/>
    </xf>
    <xf numFmtId="0" fontId="3" fillId="0" borderId="14" xfId="0" applyFont="1" applyBorder="1" applyAlignment="1"/>
    <xf numFmtId="0" fontId="3" fillId="0" borderId="15" xfId="0" applyFont="1" applyBorder="1" applyAlignment="1"/>
    <xf numFmtId="0" fontId="1" fillId="2" borderId="13" xfId="0" applyFont="1" applyFill="1" applyBorder="1" applyAlignment="1">
      <alignment vertical="center"/>
    </xf>
    <xf numFmtId="0" fontId="31" fillId="2" borderId="62" xfId="0" applyFont="1" applyFill="1" applyBorder="1" applyAlignment="1">
      <alignment wrapText="1"/>
    </xf>
    <xf numFmtId="0" fontId="3" fillId="0" borderId="63" xfId="0" applyFont="1" applyBorder="1" applyAlignment="1"/>
    <xf numFmtId="0" fontId="3" fillId="0" borderId="64" xfId="0" applyFont="1" applyBorder="1" applyAlignment="1"/>
    <xf numFmtId="0" fontId="3" fillId="0" borderId="65" xfId="0" applyFont="1" applyBorder="1" applyAlignment="1"/>
    <xf numFmtId="0" fontId="0" fillId="0" borderId="0" xfId="0" applyAlignment="1"/>
    <xf numFmtId="0" fontId="3" fillId="0" borderId="66" xfId="0" applyFont="1" applyBorder="1" applyAlignment="1"/>
    <xf numFmtId="0" fontId="3" fillId="0" borderId="67" xfId="0" applyFont="1" applyBorder="1" applyAlignment="1"/>
    <xf numFmtId="0" fontId="3" fillId="0" borderId="68" xfId="0" applyFont="1" applyBorder="1" applyAlignment="1"/>
    <xf numFmtId="0" fontId="3" fillId="0" borderId="69" xfId="0" applyFont="1" applyBorder="1" applyAlignment="1"/>
    <xf numFmtId="0" fontId="32" fillId="2" borderId="13" xfId="0" applyFont="1" applyFill="1" applyBorder="1" applyAlignment="1"/>
    <xf numFmtId="0" fontId="89" fillId="2" borderId="54" xfId="0" applyFont="1" applyFill="1" applyBorder="1" applyAlignment="1"/>
    <xf numFmtId="0" fontId="3" fillId="0" borderId="55" xfId="0" applyFont="1" applyBorder="1" applyAlignment="1"/>
    <xf numFmtId="0" fontId="3" fillId="0" borderId="56" xfId="0" applyFont="1" applyBorder="1" applyAlignment="1"/>
    <xf numFmtId="0" fontId="27" fillId="2" borderId="57" xfId="0" applyFont="1" applyFill="1" applyBorder="1" applyAlignment="1"/>
    <xf numFmtId="0" fontId="8" fillId="2" borderId="13" xfId="0" applyFont="1" applyFill="1" applyBorder="1" applyAlignment="1">
      <alignment vertical="center"/>
    </xf>
    <xf numFmtId="0" fontId="10" fillId="2" borderId="72" xfId="0" applyFont="1" applyFill="1" applyBorder="1" applyAlignment="1">
      <alignment wrapText="1"/>
    </xf>
    <xf numFmtId="0" fontId="3" fillId="0" borderId="75" xfId="0" applyFont="1" applyBorder="1" applyAlignment="1"/>
    <xf numFmtId="0" fontId="10" fillId="2" borderId="57" xfId="0" applyFont="1" applyFill="1" applyBorder="1" applyAlignment="1"/>
    <xf numFmtId="0" fontId="10" fillId="2" borderId="13" xfId="0" applyFont="1" applyFill="1" applyBorder="1" applyAlignment="1">
      <alignment wrapText="1"/>
    </xf>
    <xf numFmtId="0" fontId="3" fillId="0" borderId="74" xfId="0" applyFont="1" applyBorder="1" applyAlignment="1"/>
    <xf numFmtId="10" fontId="91" fillId="2" borderId="89" xfId="0" applyNumberFormat="1" applyFont="1" applyFill="1" applyBorder="1" applyAlignment="1">
      <alignment vertical="top" wrapText="1"/>
    </xf>
    <xf numFmtId="0" fontId="86" fillId="0" borderId="63" xfId="0" applyFont="1" applyBorder="1" applyAlignment="1"/>
    <xf numFmtId="0" fontId="86" fillId="0" borderId="64" xfId="0" applyFont="1" applyBorder="1" applyAlignment="1"/>
    <xf numFmtId="0" fontId="86" fillId="0" borderId="90" xfId="0" applyFont="1" applyBorder="1" applyAlignment="1"/>
    <xf numFmtId="0" fontId="92" fillId="0" borderId="0" xfId="0" applyFont="1" applyAlignment="1"/>
    <xf numFmtId="0" fontId="86" fillId="0" borderId="66" xfId="0" applyFont="1" applyBorder="1" applyAlignment="1"/>
    <xf numFmtId="0" fontId="86" fillId="0" borderId="91" xfId="0" applyFont="1" applyBorder="1" applyAlignment="1"/>
    <xf numFmtId="0" fontId="86" fillId="0" borderId="68" xfId="0" applyFont="1" applyBorder="1" applyAlignment="1"/>
    <xf numFmtId="0" fontId="86" fillId="0" borderId="69" xfId="0" applyFont="1" applyBorder="1" applyAlignment="1"/>
    <xf numFmtId="0" fontId="18" fillId="3" borderId="51" xfId="0" applyFont="1" applyFill="1" applyBorder="1" applyAlignment="1">
      <alignment vertical="top" wrapText="1"/>
    </xf>
    <xf numFmtId="0" fontId="3" fillId="0" borderId="52" xfId="0" applyFont="1" applyBorder="1" applyAlignment="1"/>
    <xf numFmtId="0" fontId="3" fillId="0" borderId="53" xfId="0" applyFont="1" applyBorder="1" applyAlignment="1"/>
    <xf numFmtId="0" fontId="8" fillId="3" borderId="57" xfId="0" applyFont="1" applyFill="1" applyBorder="1" applyAlignment="1"/>
    <xf numFmtId="0" fontId="85" fillId="2" borderId="13" xfId="0" applyFont="1" applyFill="1" applyBorder="1" applyAlignment="1"/>
    <xf numFmtId="0" fontId="86" fillId="0" borderId="14" xfId="0" applyFont="1" applyBorder="1" applyAlignment="1"/>
    <xf numFmtId="0" fontId="86" fillId="0" borderId="15" xfId="0" applyFont="1" applyBorder="1" applyAlignment="1"/>
    <xf numFmtId="0" fontId="8" fillId="2" borderId="13"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1"/>
  <c:style val="2"/>
  <c:chart>
    <c:title>
      <c:tx>
        <c:rich>
          <a:bodyPr/>
          <a:lstStyle/>
          <a:p>
            <a:pPr lvl="0">
              <a:defRPr sz="1700" b="1" i="0">
                <a:solidFill>
                  <a:srgbClr val="000000"/>
                </a:solidFill>
                <a:latin typeface="+mn-lt"/>
              </a:defRPr>
            </a:pPr>
            <a:r>
              <a:rPr lang="en-US" sz="1700" b="1" i="0">
                <a:solidFill>
                  <a:srgbClr val="000000"/>
                </a:solidFill>
                <a:latin typeface="+mn-lt"/>
              </a:rPr>
              <a:t>Inflow and Outflow Volumes vs. Rainfall Duration</a:t>
            </a:r>
          </a:p>
        </c:rich>
      </c:tx>
      <c:overlay val="0"/>
    </c:title>
    <c:autoTitleDeleted val="0"/>
    <c:plotArea>
      <c:layout/>
      <c:scatterChart>
        <c:scatterStyle val="lineMarker"/>
        <c:varyColors val="0"/>
        <c:dLbls>
          <c:showLegendKey val="0"/>
          <c:showVal val="0"/>
          <c:showCatName val="0"/>
          <c:showSerName val="0"/>
          <c:showPercent val="0"/>
          <c:showBubbleSize val="0"/>
        </c:dLbls>
        <c:axId val="486383732"/>
        <c:axId val="1353719063"/>
      </c:scatterChart>
      <c:valAx>
        <c:axId val="48638373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400" b="1" i="0">
                    <a:solidFill>
                      <a:srgbClr val="000000"/>
                    </a:solidFill>
                    <a:latin typeface="+mn-lt"/>
                  </a:defRPr>
                </a:pPr>
                <a:r>
                  <a:rPr lang="en-US" sz="1400" b="1" i="0">
                    <a:solidFill>
                      <a:srgbClr val="000000"/>
                    </a:solidFill>
                    <a:latin typeface="+mn-lt"/>
                  </a:rPr>
                  <a:t>Duration (Minutes)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353719063"/>
        <c:crosses val="autoZero"/>
        <c:crossBetween val="midCat"/>
      </c:valAx>
      <c:valAx>
        <c:axId val="1353719063"/>
        <c:scaling>
          <c:orientation val="minMax"/>
        </c:scaling>
        <c:delete val="0"/>
        <c:axPos val="l"/>
        <c:majorTickMark val="cross"/>
        <c:minorTickMark val="cross"/>
        <c:tickLblPos val="nextTo"/>
        <c:spPr>
          <a:ln>
            <a:noFill/>
          </a:ln>
        </c:spPr>
        <c:crossAx val="486383732"/>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000000"/>
                </a:solidFill>
                <a:latin typeface="+mn-lt"/>
              </a:defRPr>
            </a:pPr>
            <a:r>
              <a:rPr lang="en-US" sz="1200" b="1" i="0">
                <a:solidFill>
                  <a:srgbClr val="000000"/>
                </a:solidFill>
                <a:latin typeface="+mn-lt"/>
              </a:rPr>
              <a:t>Runoff Coefficient vs. Imperviousness
NRCS Hydrologic Soils C &amp; D</a:t>
            </a:r>
          </a:p>
        </c:rich>
      </c:tx>
      <c:overlay val="0"/>
    </c:title>
    <c:autoTitleDeleted val="0"/>
    <c:plotArea>
      <c:layout/>
      <c:scatterChart>
        <c:scatterStyle val="lineMarker"/>
        <c:varyColors val="1"/>
        <c:ser>
          <c:idx val="0"/>
          <c:order val="0"/>
          <c:spPr>
            <a:ln>
              <a:noFill/>
            </a:ln>
          </c:spPr>
          <c:marker>
            <c:symbol val="circle"/>
            <c:size val="7"/>
            <c:spPr>
              <a:solidFill>
                <a:srgbClr val="FFFFFF"/>
              </a:solidFill>
              <a:ln cmpd="sng">
                <a:solidFill>
                  <a:srgbClr val="FFFFFF"/>
                </a:solidFill>
              </a:ln>
            </c:spPr>
          </c:marker>
          <c:xVal>
            <c:numRef>
              <c:f>'Design Info'!$A$29:$A$49</c:f>
              <c:numCache>
                <c:formatCode>0.00</c:formatCode>
                <c:ptCount val="2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numCache>
            </c:numRef>
          </c:xVal>
          <c:yVal>
            <c:numRef>
              <c:f>'Design Info'!$G$29:$G$49</c:f>
              <c:numCache>
                <c:formatCode>0.00</c:formatCode>
                <c:ptCount val="21"/>
                <c:pt idx="0">
                  <c:v>0.5</c:v>
                </c:pt>
                <c:pt idx="1">
                  <c:v>0.51734225</c:v>
                </c:pt>
                <c:pt idx="2">
                  <c:v>0.53139800000000004</c:v>
                </c:pt>
                <c:pt idx="3">
                  <c:v>0.54281075000000001</c:v>
                </c:pt>
                <c:pt idx="4">
                  <c:v>0.55222400000000005</c:v>
                </c:pt>
                <c:pt idx="5">
                  <c:v>0.56028125000000006</c:v>
                </c:pt>
                <c:pt idx="6">
                  <c:v>0.56762599999999996</c:v>
                </c:pt>
                <c:pt idx="7">
                  <c:v>0.57490174999999999</c:v>
                </c:pt>
                <c:pt idx="8">
                  <c:v>0.58275200000000005</c:v>
                </c:pt>
                <c:pt idx="9">
                  <c:v>0.59182025000000005</c:v>
                </c:pt>
                <c:pt idx="10">
                  <c:v>0.6027499999999999</c:v>
                </c:pt>
                <c:pt idx="11">
                  <c:v>0.61618474999999995</c:v>
                </c:pt>
                <c:pt idx="12">
                  <c:v>0.632768</c:v>
                </c:pt>
                <c:pt idx="13">
                  <c:v>0.65314325000000006</c:v>
                </c:pt>
                <c:pt idx="14">
                  <c:v>0.67795399999999995</c:v>
                </c:pt>
                <c:pt idx="15">
                  <c:v>0.7078437500000001</c:v>
                </c:pt>
                <c:pt idx="16">
                  <c:v>0.74345600000000012</c:v>
                </c:pt>
                <c:pt idx="17">
                  <c:v>0.78543425000000022</c:v>
                </c:pt>
                <c:pt idx="18">
                  <c:v>0.83442200000000022</c:v>
                </c:pt>
                <c:pt idx="19">
                  <c:v>0.89106275000000046</c:v>
                </c:pt>
                <c:pt idx="20">
                  <c:v>0.95600000000000041</c:v>
                </c:pt>
              </c:numCache>
            </c:numRef>
          </c:yVal>
          <c:smooth val="1"/>
          <c:extLst>
            <c:ext xmlns:c16="http://schemas.microsoft.com/office/drawing/2014/chart" uri="{C3380CC4-5D6E-409C-BE32-E72D297353CC}">
              <c16:uniqueId val="{00000000-3D43-4F1A-8A39-0370D82309C0}"/>
            </c:ext>
          </c:extLst>
        </c:ser>
        <c:ser>
          <c:idx val="1"/>
          <c:order val="1"/>
          <c:spPr>
            <a:ln>
              <a:noFill/>
            </a:ln>
          </c:spPr>
          <c:marker>
            <c:symbol val="circle"/>
            <c:size val="7"/>
            <c:spPr>
              <a:solidFill>
                <a:srgbClr val="000080"/>
              </a:solidFill>
              <a:ln cmpd="sng">
                <a:solidFill>
                  <a:srgbClr val="000080"/>
                </a:solidFill>
              </a:ln>
            </c:spPr>
          </c:marker>
          <c:xVal>
            <c:numRef>
              <c:f>'Design Info'!$A$29:$A$49</c:f>
              <c:numCache>
                <c:formatCode>0.00</c:formatCode>
                <c:ptCount val="2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numCache>
            </c:numRef>
          </c:xVal>
          <c:yVal>
            <c:numRef>
              <c:f>'Design Info'!$E$29:$E$49</c:f>
              <c:numCache>
                <c:formatCode>0.00</c:formatCode>
                <c:ptCount val="21"/>
                <c:pt idx="0">
                  <c:v>0.37</c:v>
                </c:pt>
                <c:pt idx="1">
                  <c:v>0.39284225</c:v>
                </c:pt>
                <c:pt idx="2">
                  <c:v>0.41239799999999999</c:v>
                </c:pt>
                <c:pt idx="3">
                  <c:v>0.42931075000000007</c:v>
                </c:pt>
                <c:pt idx="4">
                  <c:v>0.44422400000000006</c:v>
                </c:pt>
                <c:pt idx="5">
                  <c:v>0.45778125000000003</c:v>
                </c:pt>
                <c:pt idx="6">
                  <c:v>0.47062599999999999</c:v>
                </c:pt>
                <c:pt idx="7">
                  <c:v>0.48340174999999996</c:v>
                </c:pt>
                <c:pt idx="8">
                  <c:v>0.49675200000000003</c:v>
                </c:pt>
                <c:pt idx="9">
                  <c:v>0.51132025000000003</c:v>
                </c:pt>
                <c:pt idx="10">
                  <c:v>0.52774999999999994</c:v>
                </c:pt>
                <c:pt idx="11">
                  <c:v>0.54668474999999994</c:v>
                </c:pt>
                <c:pt idx="12">
                  <c:v>0.56876799999999994</c:v>
                </c:pt>
                <c:pt idx="13">
                  <c:v>0.59464324999999996</c:v>
                </c:pt>
                <c:pt idx="14">
                  <c:v>0.62495400000000001</c:v>
                </c:pt>
                <c:pt idx="15">
                  <c:v>0.66034375000000012</c:v>
                </c:pt>
                <c:pt idx="16">
                  <c:v>0.70145600000000019</c:v>
                </c:pt>
                <c:pt idx="17">
                  <c:v>0.74893425000000025</c:v>
                </c:pt>
                <c:pt idx="18">
                  <c:v>0.8034220000000003</c:v>
                </c:pt>
                <c:pt idx="19">
                  <c:v>0.86556275000000049</c:v>
                </c:pt>
                <c:pt idx="20">
                  <c:v>0.93600000000000039</c:v>
                </c:pt>
              </c:numCache>
            </c:numRef>
          </c:yVal>
          <c:smooth val="1"/>
          <c:extLst>
            <c:ext xmlns:c16="http://schemas.microsoft.com/office/drawing/2014/chart" uri="{C3380CC4-5D6E-409C-BE32-E72D297353CC}">
              <c16:uniqueId val="{00000001-3D43-4F1A-8A39-0370D82309C0}"/>
            </c:ext>
          </c:extLst>
        </c:ser>
        <c:ser>
          <c:idx val="2"/>
          <c:order val="2"/>
          <c:spPr>
            <a:ln>
              <a:noFill/>
            </a:ln>
          </c:spPr>
          <c:marker>
            <c:symbol val="circle"/>
            <c:size val="7"/>
            <c:spPr>
              <a:solidFill>
                <a:srgbClr val="FF00FF"/>
              </a:solidFill>
              <a:ln cmpd="sng">
                <a:solidFill>
                  <a:srgbClr val="FF00FF"/>
                </a:solidFill>
              </a:ln>
            </c:spPr>
          </c:marker>
          <c:xVal>
            <c:numRef>
              <c:f>'Design Info'!$A$29:$A$49</c:f>
              <c:numCache>
                <c:formatCode>0.00</c:formatCode>
                <c:ptCount val="2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numCache>
            </c:numRef>
          </c:xVal>
          <c:yVal>
            <c:numRef>
              <c:f>'Design Info'!$D$29:$D$49</c:f>
              <c:numCache>
                <c:formatCode>0.00</c:formatCode>
                <c:ptCount val="21"/>
                <c:pt idx="0">
                  <c:v>0.25</c:v>
                </c:pt>
                <c:pt idx="1">
                  <c:v>0.27784224999999996</c:v>
                </c:pt>
                <c:pt idx="2">
                  <c:v>0.302398</c:v>
                </c:pt>
                <c:pt idx="3">
                  <c:v>0.32431074999999998</c:v>
                </c:pt>
                <c:pt idx="4">
                  <c:v>0.34422399999999997</c:v>
                </c:pt>
                <c:pt idx="5">
                  <c:v>0.36278125</c:v>
                </c:pt>
                <c:pt idx="6">
                  <c:v>0.38062600000000002</c:v>
                </c:pt>
                <c:pt idx="7">
                  <c:v>0.39840175</c:v>
                </c:pt>
                <c:pt idx="8">
                  <c:v>0.41675200000000001</c:v>
                </c:pt>
                <c:pt idx="9">
                  <c:v>0.43632024999999997</c:v>
                </c:pt>
                <c:pt idx="10">
                  <c:v>0.45774999999999993</c:v>
                </c:pt>
                <c:pt idx="11">
                  <c:v>0.48168474999999994</c:v>
                </c:pt>
                <c:pt idx="12">
                  <c:v>0.508768</c:v>
                </c:pt>
                <c:pt idx="13">
                  <c:v>0.53964325000000002</c:v>
                </c:pt>
                <c:pt idx="14">
                  <c:v>0.57495399999999997</c:v>
                </c:pt>
                <c:pt idx="15">
                  <c:v>0.61534375000000008</c:v>
                </c:pt>
                <c:pt idx="16">
                  <c:v>0.66145600000000015</c:v>
                </c:pt>
                <c:pt idx="17">
                  <c:v>0.71393425000000021</c:v>
                </c:pt>
                <c:pt idx="18">
                  <c:v>0.77342200000000028</c:v>
                </c:pt>
                <c:pt idx="19">
                  <c:v>0.84056275000000047</c:v>
                </c:pt>
                <c:pt idx="20">
                  <c:v>0.91600000000000037</c:v>
                </c:pt>
              </c:numCache>
            </c:numRef>
          </c:yVal>
          <c:smooth val="1"/>
          <c:extLst>
            <c:ext xmlns:c16="http://schemas.microsoft.com/office/drawing/2014/chart" uri="{C3380CC4-5D6E-409C-BE32-E72D297353CC}">
              <c16:uniqueId val="{00000002-3D43-4F1A-8A39-0370D82309C0}"/>
            </c:ext>
          </c:extLst>
        </c:ser>
        <c:ser>
          <c:idx val="3"/>
          <c:order val="3"/>
          <c:spPr>
            <a:ln>
              <a:noFill/>
            </a:ln>
          </c:spPr>
          <c:marker>
            <c:symbol val="circle"/>
            <c:size val="7"/>
            <c:spPr>
              <a:solidFill>
                <a:srgbClr val="FF0000"/>
              </a:solidFill>
              <a:ln cmpd="sng">
                <a:solidFill>
                  <a:srgbClr val="FF0000"/>
                </a:solidFill>
              </a:ln>
            </c:spPr>
          </c:marker>
          <c:xVal>
            <c:numRef>
              <c:f>'Design Info'!$A$29:$A$49</c:f>
              <c:numCache>
                <c:formatCode>0.00</c:formatCode>
                <c:ptCount val="2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numCache>
            </c:numRef>
          </c:xVal>
          <c:yVal>
            <c:numRef>
              <c:f>'Design Info'!$C$29:$C$49</c:f>
              <c:numCache>
                <c:formatCode>0.00</c:formatCode>
                <c:ptCount val="21"/>
                <c:pt idx="0">
                  <c:v>0.15</c:v>
                </c:pt>
                <c:pt idx="1">
                  <c:v>0.18184224999999998</c:v>
                </c:pt>
                <c:pt idx="2">
                  <c:v>0.210398</c:v>
                </c:pt>
                <c:pt idx="3">
                  <c:v>0.23631075000000001</c:v>
                </c:pt>
                <c:pt idx="4">
                  <c:v>0.26022400000000001</c:v>
                </c:pt>
                <c:pt idx="5">
                  <c:v>0.28278124999999998</c:v>
                </c:pt>
                <c:pt idx="6">
                  <c:v>0.30462600000000001</c:v>
                </c:pt>
                <c:pt idx="7">
                  <c:v>0.32640174999999999</c:v>
                </c:pt>
                <c:pt idx="8">
                  <c:v>0.34875200000000001</c:v>
                </c:pt>
                <c:pt idx="9">
                  <c:v>0.37232024999999996</c:v>
                </c:pt>
                <c:pt idx="10">
                  <c:v>0.39774999999999994</c:v>
                </c:pt>
                <c:pt idx="11">
                  <c:v>0.42568474999999995</c:v>
                </c:pt>
                <c:pt idx="12">
                  <c:v>0.45676799999999995</c:v>
                </c:pt>
                <c:pt idx="13">
                  <c:v>0.49164324999999998</c:v>
                </c:pt>
                <c:pt idx="14">
                  <c:v>0.53095400000000004</c:v>
                </c:pt>
                <c:pt idx="15">
                  <c:v>0.57534375000000015</c:v>
                </c:pt>
                <c:pt idx="16">
                  <c:v>0.62545600000000023</c:v>
                </c:pt>
                <c:pt idx="17">
                  <c:v>0.6819342500000003</c:v>
                </c:pt>
                <c:pt idx="18">
                  <c:v>0.74542200000000036</c:v>
                </c:pt>
                <c:pt idx="19">
                  <c:v>0.81656275000000056</c:v>
                </c:pt>
                <c:pt idx="20">
                  <c:v>0.89600000000000046</c:v>
                </c:pt>
              </c:numCache>
            </c:numRef>
          </c:yVal>
          <c:smooth val="1"/>
          <c:extLst>
            <c:ext xmlns:c16="http://schemas.microsoft.com/office/drawing/2014/chart" uri="{C3380CC4-5D6E-409C-BE32-E72D297353CC}">
              <c16:uniqueId val="{00000003-3D43-4F1A-8A39-0370D82309C0}"/>
            </c:ext>
          </c:extLst>
        </c:ser>
        <c:ser>
          <c:idx val="4"/>
          <c:order val="4"/>
          <c:spPr>
            <a:ln>
              <a:noFill/>
            </a:ln>
          </c:spPr>
          <c:marker>
            <c:symbol val="circle"/>
            <c:size val="7"/>
            <c:spPr>
              <a:solidFill>
                <a:srgbClr val="99CC00"/>
              </a:solidFill>
              <a:ln cmpd="sng">
                <a:solidFill>
                  <a:srgbClr val="99CC00"/>
                </a:solidFill>
              </a:ln>
            </c:spPr>
          </c:marker>
          <c:xVal>
            <c:numRef>
              <c:f>'Design Info'!$A$29:$A$49</c:f>
              <c:numCache>
                <c:formatCode>0.00</c:formatCode>
                <c:ptCount val="2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numCache>
            </c:numRef>
          </c:xVal>
          <c:yVal>
            <c:numRef>
              <c:f>'Design Info'!$B$29:$B$49</c:f>
              <c:numCache>
                <c:formatCode>0.00</c:formatCode>
                <c:ptCount val="21"/>
                <c:pt idx="0">
                  <c:v>0.04</c:v>
                </c:pt>
                <c:pt idx="1">
                  <c:v>7.6842250000000001E-2</c:v>
                </c:pt>
                <c:pt idx="2">
                  <c:v>0.110398</c:v>
                </c:pt>
                <c:pt idx="3">
                  <c:v>0.14131075000000001</c:v>
                </c:pt>
                <c:pt idx="4">
                  <c:v>0.17022400000000001</c:v>
                </c:pt>
                <c:pt idx="5">
                  <c:v>0.19778125000000002</c:v>
                </c:pt>
                <c:pt idx="6">
                  <c:v>0.22462599999999999</c:v>
                </c:pt>
                <c:pt idx="7">
                  <c:v>0.25140174999999998</c:v>
                </c:pt>
                <c:pt idx="8">
                  <c:v>0.278752</c:v>
                </c:pt>
                <c:pt idx="9">
                  <c:v>0.30732024999999996</c:v>
                </c:pt>
                <c:pt idx="10">
                  <c:v>0.33774999999999994</c:v>
                </c:pt>
                <c:pt idx="11">
                  <c:v>0.37068474999999995</c:v>
                </c:pt>
                <c:pt idx="12">
                  <c:v>0.40676799999999996</c:v>
                </c:pt>
                <c:pt idx="13">
                  <c:v>0.44664324999999999</c:v>
                </c:pt>
                <c:pt idx="14">
                  <c:v>0.490954</c:v>
                </c:pt>
                <c:pt idx="15">
                  <c:v>0.54034375000000012</c:v>
                </c:pt>
                <c:pt idx="16">
                  <c:v>0.59545600000000021</c:v>
                </c:pt>
                <c:pt idx="17">
                  <c:v>0.65693425000000027</c:v>
                </c:pt>
                <c:pt idx="18">
                  <c:v>0.72542200000000034</c:v>
                </c:pt>
                <c:pt idx="19">
                  <c:v>0.80156275000000055</c:v>
                </c:pt>
                <c:pt idx="20">
                  <c:v>0.88600000000000045</c:v>
                </c:pt>
              </c:numCache>
            </c:numRef>
          </c:yVal>
          <c:smooth val="1"/>
          <c:extLst>
            <c:ext xmlns:c16="http://schemas.microsoft.com/office/drawing/2014/chart" uri="{C3380CC4-5D6E-409C-BE32-E72D297353CC}">
              <c16:uniqueId val="{00000004-3D43-4F1A-8A39-0370D82309C0}"/>
            </c:ext>
          </c:extLst>
        </c:ser>
        <c:dLbls>
          <c:showLegendKey val="0"/>
          <c:showVal val="0"/>
          <c:showCatName val="0"/>
          <c:showSerName val="0"/>
          <c:showPercent val="0"/>
          <c:showBubbleSize val="0"/>
        </c:dLbls>
        <c:axId val="495005134"/>
        <c:axId val="1149777522"/>
      </c:scatterChart>
      <c:valAx>
        <c:axId val="495005134"/>
        <c:scaling>
          <c:orientation val="minMax"/>
          <c:max val="1"/>
        </c:scaling>
        <c:delete val="0"/>
        <c:axPos val="b"/>
        <c:majorGridlines>
          <c:spPr>
            <a:ln>
              <a:solidFill>
                <a:srgbClr val="B7B7B7"/>
              </a:solidFill>
            </a:ln>
          </c:spPr>
        </c:majorGridlines>
        <c:title>
          <c:tx>
            <c:rich>
              <a:bodyPr/>
              <a:lstStyle/>
              <a:p>
                <a:pPr lvl="0">
                  <a:defRPr sz="1100" b="1" i="0">
                    <a:solidFill>
                      <a:srgbClr val="000000"/>
                    </a:solidFill>
                    <a:latin typeface="+mn-lt"/>
                  </a:defRPr>
                </a:pPr>
                <a:r>
                  <a:rPr lang="en-US" sz="1100" b="1" i="0">
                    <a:solidFill>
                      <a:srgbClr val="000000"/>
                    </a:solidFill>
                    <a:latin typeface="+mn-lt"/>
                  </a:rPr>
                  <a:t>Watershed Impervious Ratio</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149777522"/>
        <c:crosses val="autoZero"/>
        <c:crossBetween val="midCat"/>
      </c:valAx>
      <c:valAx>
        <c:axId val="1149777522"/>
        <c:scaling>
          <c:orientation val="minMax"/>
          <c:max val="1"/>
        </c:scaling>
        <c:delete val="0"/>
        <c:axPos val="l"/>
        <c:majorGridlines>
          <c:spPr>
            <a:ln>
              <a:solidFill>
                <a:srgbClr val="B7B7B7"/>
              </a:solidFill>
            </a:ln>
          </c:spPr>
        </c:majorGridlines>
        <c:title>
          <c:tx>
            <c:rich>
              <a:bodyPr/>
              <a:lstStyle/>
              <a:p>
                <a:pPr lvl="0">
                  <a:defRPr sz="1100" b="1" i="0">
                    <a:solidFill>
                      <a:srgbClr val="000000"/>
                    </a:solidFill>
                    <a:latin typeface="+mn-lt"/>
                  </a:defRPr>
                </a:pPr>
                <a:r>
                  <a:rPr lang="en-US" sz="1100" b="1" i="0">
                    <a:solidFill>
                      <a:srgbClr val="000000"/>
                    </a:solidFill>
                    <a:latin typeface="+mn-lt"/>
                  </a:rPr>
                  <a:t>Runoff Coefficient</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495005134"/>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000000"/>
                </a:solidFill>
                <a:latin typeface="+mn-lt"/>
              </a:defRPr>
            </a:pPr>
            <a:r>
              <a:rPr lang="en-US" sz="1400" b="1" i="0">
                <a:solidFill>
                  <a:srgbClr val="000000"/>
                </a:solidFill>
                <a:latin typeface="+mn-lt"/>
              </a:rPr>
              <a:t>Runoff Coefficient vs. Imperviousness
NRCS Hydrologic Soil A</a:t>
            </a:r>
          </a:p>
        </c:rich>
      </c:tx>
      <c:overlay val="0"/>
    </c:title>
    <c:autoTitleDeleted val="0"/>
    <c:plotArea>
      <c:layout/>
      <c:scatterChart>
        <c:scatterStyle val="lineMarker"/>
        <c:varyColors val="1"/>
        <c:ser>
          <c:idx val="0"/>
          <c:order val="0"/>
          <c:spPr>
            <a:ln>
              <a:noFill/>
            </a:ln>
          </c:spPr>
          <c:marker>
            <c:symbol val="circle"/>
            <c:size val="7"/>
            <c:spPr>
              <a:solidFill>
                <a:srgbClr val="FFFFFF"/>
              </a:solidFill>
              <a:ln cmpd="sng">
                <a:solidFill>
                  <a:srgbClr val="FFFFFF"/>
                </a:solidFill>
              </a:ln>
            </c:spPr>
          </c:marker>
          <c:xVal>
            <c:numRef>
              <c:f>'Design Info'!$A$31:$A$49</c:f>
              <c:numCache>
                <c:formatCode>0.00</c:formatCode>
                <c:ptCount val="19"/>
                <c:pt idx="0">
                  <c:v>0.1</c:v>
                </c:pt>
                <c:pt idx="1">
                  <c:v>0.15000000000000002</c:v>
                </c:pt>
                <c:pt idx="2">
                  <c:v>0.2</c:v>
                </c:pt>
                <c:pt idx="3">
                  <c:v>0.25</c:v>
                </c:pt>
                <c:pt idx="4">
                  <c:v>0.3</c:v>
                </c:pt>
                <c:pt idx="5">
                  <c:v>0.35</c:v>
                </c:pt>
                <c:pt idx="6">
                  <c:v>0.39999999999999997</c:v>
                </c:pt>
                <c:pt idx="7">
                  <c:v>0.44999999999999996</c:v>
                </c:pt>
                <c:pt idx="8">
                  <c:v>0.49999999999999994</c:v>
                </c:pt>
                <c:pt idx="9">
                  <c:v>0.54999999999999993</c:v>
                </c:pt>
                <c:pt idx="10">
                  <c:v>0.6</c:v>
                </c:pt>
                <c:pt idx="11">
                  <c:v>0.65</c:v>
                </c:pt>
                <c:pt idx="12">
                  <c:v>0.70000000000000007</c:v>
                </c:pt>
                <c:pt idx="13">
                  <c:v>0.75000000000000011</c:v>
                </c:pt>
                <c:pt idx="14">
                  <c:v>0.80000000000000016</c:v>
                </c:pt>
                <c:pt idx="15">
                  <c:v>0.8500000000000002</c:v>
                </c:pt>
                <c:pt idx="16">
                  <c:v>0.90000000000000024</c:v>
                </c:pt>
                <c:pt idx="17">
                  <c:v>0.95000000000000029</c:v>
                </c:pt>
                <c:pt idx="18">
                  <c:v>1.0000000000000002</c:v>
                </c:pt>
              </c:numCache>
            </c:numRef>
          </c:xVal>
          <c:yVal>
            <c:numRef>
              <c:f>'Design Info'!$M$29:$M$49</c:f>
              <c:numCache>
                <c:formatCode>0.00</c:formatCode>
                <c:ptCount val="21"/>
                <c:pt idx="0">
                  <c:v>0.2</c:v>
                </c:pt>
                <c:pt idx="1">
                  <c:v>0.24081374999999999</c:v>
                </c:pt>
                <c:pt idx="2">
                  <c:v>0.27540999999999999</c:v>
                </c:pt>
                <c:pt idx="3">
                  <c:v>0.30477125000000005</c:v>
                </c:pt>
                <c:pt idx="4">
                  <c:v>0.32988000000000001</c:v>
                </c:pt>
                <c:pt idx="5">
                  <c:v>0.35171875000000002</c:v>
                </c:pt>
                <c:pt idx="6">
                  <c:v>0.37126999999999999</c:v>
                </c:pt>
                <c:pt idx="7">
                  <c:v>0.38951625000000001</c:v>
                </c:pt>
                <c:pt idx="8">
                  <c:v>0.40744000000000002</c:v>
                </c:pt>
                <c:pt idx="9">
                  <c:v>0.42602374999999998</c:v>
                </c:pt>
                <c:pt idx="10">
                  <c:v>0.44624999999999992</c:v>
                </c:pt>
                <c:pt idx="11">
                  <c:v>0.46910125000000003</c:v>
                </c:pt>
                <c:pt idx="12">
                  <c:v>0.49556</c:v>
                </c:pt>
                <c:pt idx="13">
                  <c:v>0.52660875000000007</c:v>
                </c:pt>
                <c:pt idx="14">
                  <c:v>0.56323000000000012</c:v>
                </c:pt>
                <c:pt idx="15">
                  <c:v>0.60640625000000015</c:v>
                </c:pt>
                <c:pt idx="16">
                  <c:v>0.65712000000000015</c:v>
                </c:pt>
                <c:pt idx="17">
                  <c:v>0.71635375000000034</c:v>
                </c:pt>
                <c:pt idx="18">
                  <c:v>0.78509000000000051</c:v>
                </c:pt>
                <c:pt idx="19">
                  <c:v>0.86431125000000053</c:v>
                </c:pt>
                <c:pt idx="20">
                  <c:v>0.95500000000000052</c:v>
                </c:pt>
              </c:numCache>
            </c:numRef>
          </c:yVal>
          <c:smooth val="1"/>
          <c:extLst>
            <c:ext xmlns:c16="http://schemas.microsoft.com/office/drawing/2014/chart" uri="{C3380CC4-5D6E-409C-BE32-E72D297353CC}">
              <c16:uniqueId val="{00000000-337A-4DE5-8E3C-67626629E685}"/>
            </c:ext>
          </c:extLst>
        </c:ser>
        <c:ser>
          <c:idx val="1"/>
          <c:order val="1"/>
          <c:spPr>
            <a:ln>
              <a:noFill/>
            </a:ln>
          </c:spPr>
          <c:marker>
            <c:symbol val="circle"/>
            <c:size val="7"/>
            <c:spPr>
              <a:solidFill>
                <a:srgbClr val="000080"/>
              </a:solidFill>
              <a:ln cmpd="sng">
                <a:solidFill>
                  <a:srgbClr val="000080"/>
                </a:solidFill>
              </a:ln>
            </c:spPr>
          </c:marker>
          <c:xVal>
            <c:numRef>
              <c:f>'Design Info'!$A$31:$A$49</c:f>
              <c:numCache>
                <c:formatCode>0.00</c:formatCode>
                <c:ptCount val="19"/>
                <c:pt idx="0">
                  <c:v>0.1</c:v>
                </c:pt>
                <c:pt idx="1">
                  <c:v>0.15000000000000002</c:v>
                </c:pt>
                <c:pt idx="2">
                  <c:v>0.2</c:v>
                </c:pt>
                <c:pt idx="3">
                  <c:v>0.25</c:v>
                </c:pt>
                <c:pt idx="4">
                  <c:v>0.3</c:v>
                </c:pt>
                <c:pt idx="5">
                  <c:v>0.35</c:v>
                </c:pt>
                <c:pt idx="6">
                  <c:v>0.39999999999999997</c:v>
                </c:pt>
                <c:pt idx="7">
                  <c:v>0.44999999999999996</c:v>
                </c:pt>
                <c:pt idx="8">
                  <c:v>0.49999999999999994</c:v>
                </c:pt>
                <c:pt idx="9">
                  <c:v>0.54999999999999993</c:v>
                </c:pt>
                <c:pt idx="10">
                  <c:v>0.6</c:v>
                </c:pt>
                <c:pt idx="11">
                  <c:v>0.65</c:v>
                </c:pt>
                <c:pt idx="12">
                  <c:v>0.70000000000000007</c:v>
                </c:pt>
                <c:pt idx="13">
                  <c:v>0.75000000000000011</c:v>
                </c:pt>
                <c:pt idx="14">
                  <c:v>0.80000000000000016</c:v>
                </c:pt>
                <c:pt idx="15">
                  <c:v>0.8500000000000002</c:v>
                </c:pt>
                <c:pt idx="16">
                  <c:v>0.90000000000000024</c:v>
                </c:pt>
                <c:pt idx="17">
                  <c:v>0.95000000000000029</c:v>
                </c:pt>
                <c:pt idx="18">
                  <c:v>1.0000000000000002</c:v>
                </c:pt>
              </c:numCache>
            </c:numRef>
          </c:xVal>
          <c:yVal>
            <c:numRef>
              <c:f>'Design Info'!$K$29:$K$49</c:f>
              <c:numCache>
                <c:formatCode>0.00</c:formatCode>
                <c:ptCount val="21"/>
                <c:pt idx="0">
                  <c:v>0.12</c:v>
                </c:pt>
                <c:pt idx="1">
                  <c:v>0.16381374999999998</c:v>
                </c:pt>
                <c:pt idx="2">
                  <c:v>0.20140999999999998</c:v>
                </c:pt>
                <c:pt idx="3">
                  <c:v>0.23377125000000004</c:v>
                </c:pt>
                <c:pt idx="4">
                  <c:v>0.26188</c:v>
                </c:pt>
                <c:pt idx="5">
                  <c:v>0.28671875000000002</c:v>
                </c:pt>
                <c:pt idx="6">
                  <c:v>0.30926999999999999</c:v>
                </c:pt>
                <c:pt idx="7">
                  <c:v>0.33051625000000001</c:v>
                </c:pt>
                <c:pt idx="8">
                  <c:v>0.35143999999999997</c:v>
                </c:pt>
                <c:pt idx="9">
                  <c:v>0.37302374999999999</c:v>
                </c:pt>
                <c:pt idx="10">
                  <c:v>0.39624999999999994</c:v>
                </c:pt>
                <c:pt idx="11">
                  <c:v>0.42210125000000004</c:v>
                </c:pt>
                <c:pt idx="12">
                  <c:v>0.45155999999999996</c:v>
                </c:pt>
                <c:pt idx="13">
                  <c:v>0.48560875000000003</c:v>
                </c:pt>
                <c:pt idx="14">
                  <c:v>0.52523000000000009</c:v>
                </c:pt>
                <c:pt idx="15">
                  <c:v>0.57140625000000012</c:v>
                </c:pt>
                <c:pt idx="16">
                  <c:v>0.62512000000000012</c:v>
                </c:pt>
                <c:pt idx="17">
                  <c:v>0.68735375000000043</c:v>
                </c:pt>
                <c:pt idx="18">
                  <c:v>0.75909000000000049</c:v>
                </c:pt>
                <c:pt idx="19">
                  <c:v>0.84131125000000062</c:v>
                </c:pt>
                <c:pt idx="20">
                  <c:v>0.9350000000000005</c:v>
                </c:pt>
              </c:numCache>
            </c:numRef>
          </c:yVal>
          <c:smooth val="1"/>
          <c:extLst>
            <c:ext xmlns:c16="http://schemas.microsoft.com/office/drawing/2014/chart" uri="{C3380CC4-5D6E-409C-BE32-E72D297353CC}">
              <c16:uniqueId val="{00000001-337A-4DE5-8E3C-67626629E685}"/>
            </c:ext>
          </c:extLst>
        </c:ser>
        <c:ser>
          <c:idx val="2"/>
          <c:order val="2"/>
          <c:spPr>
            <a:ln>
              <a:noFill/>
            </a:ln>
          </c:spPr>
          <c:marker>
            <c:symbol val="circle"/>
            <c:size val="7"/>
            <c:spPr>
              <a:solidFill>
                <a:srgbClr val="FF00FF"/>
              </a:solidFill>
              <a:ln cmpd="sng">
                <a:solidFill>
                  <a:srgbClr val="FF00FF"/>
                </a:solidFill>
              </a:ln>
            </c:spPr>
          </c:marker>
          <c:xVal>
            <c:numRef>
              <c:f>'Design Info'!$A$31:$A$49</c:f>
              <c:numCache>
                <c:formatCode>0.00</c:formatCode>
                <c:ptCount val="19"/>
                <c:pt idx="0">
                  <c:v>0.1</c:v>
                </c:pt>
                <c:pt idx="1">
                  <c:v>0.15000000000000002</c:v>
                </c:pt>
                <c:pt idx="2">
                  <c:v>0.2</c:v>
                </c:pt>
                <c:pt idx="3">
                  <c:v>0.25</c:v>
                </c:pt>
                <c:pt idx="4">
                  <c:v>0.3</c:v>
                </c:pt>
                <c:pt idx="5">
                  <c:v>0.35</c:v>
                </c:pt>
                <c:pt idx="6">
                  <c:v>0.39999999999999997</c:v>
                </c:pt>
                <c:pt idx="7">
                  <c:v>0.44999999999999996</c:v>
                </c:pt>
                <c:pt idx="8">
                  <c:v>0.49999999999999994</c:v>
                </c:pt>
                <c:pt idx="9">
                  <c:v>0.54999999999999993</c:v>
                </c:pt>
                <c:pt idx="10">
                  <c:v>0.6</c:v>
                </c:pt>
                <c:pt idx="11">
                  <c:v>0.65</c:v>
                </c:pt>
                <c:pt idx="12">
                  <c:v>0.70000000000000007</c:v>
                </c:pt>
                <c:pt idx="13">
                  <c:v>0.75000000000000011</c:v>
                </c:pt>
                <c:pt idx="14">
                  <c:v>0.80000000000000016</c:v>
                </c:pt>
                <c:pt idx="15">
                  <c:v>0.8500000000000002</c:v>
                </c:pt>
                <c:pt idx="16">
                  <c:v>0.90000000000000024</c:v>
                </c:pt>
                <c:pt idx="17">
                  <c:v>0.95000000000000029</c:v>
                </c:pt>
                <c:pt idx="18">
                  <c:v>1.0000000000000002</c:v>
                </c:pt>
              </c:numCache>
            </c:numRef>
          </c:xVal>
          <c:yVal>
            <c:numRef>
              <c:f>'Design Info'!$J$29:$J$49</c:f>
              <c:numCache>
                <c:formatCode>0.00</c:formatCode>
                <c:ptCount val="21"/>
                <c:pt idx="0">
                  <c:v>5.0000000000000017E-2</c:v>
                </c:pt>
                <c:pt idx="1">
                  <c:v>9.6313750000000004E-2</c:v>
                </c:pt>
                <c:pt idx="2">
                  <c:v>0.13641</c:v>
                </c:pt>
                <c:pt idx="3">
                  <c:v>0.17127125000000007</c:v>
                </c:pt>
                <c:pt idx="4">
                  <c:v>0.20188</c:v>
                </c:pt>
                <c:pt idx="5">
                  <c:v>0.22921875000000003</c:v>
                </c:pt>
                <c:pt idx="6">
                  <c:v>0.25427</c:v>
                </c:pt>
                <c:pt idx="7">
                  <c:v>0.27801625000000002</c:v>
                </c:pt>
                <c:pt idx="8">
                  <c:v>0.30144000000000004</c:v>
                </c:pt>
                <c:pt idx="9">
                  <c:v>0.32552375</c:v>
                </c:pt>
                <c:pt idx="10">
                  <c:v>0.35124999999999995</c:v>
                </c:pt>
                <c:pt idx="11">
                  <c:v>0.37960125000000006</c:v>
                </c:pt>
                <c:pt idx="12">
                  <c:v>0.41155999999999998</c:v>
                </c:pt>
                <c:pt idx="13">
                  <c:v>0.44810875000000006</c:v>
                </c:pt>
                <c:pt idx="14">
                  <c:v>0.49023000000000011</c:v>
                </c:pt>
                <c:pt idx="15">
                  <c:v>0.53890625000000014</c:v>
                </c:pt>
                <c:pt idx="16">
                  <c:v>0.59512000000000009</c:v>
                </c:pt>
                <c:pt idx="17">
                  <c:v>0.65985375000000035</c:v>
                </c:pt>
                <c:pt idx="18">
                  <c:v>0.73409000000000046</c:v>
                </c:pt>
                <c:pt idx="19">
                  <c:v>0.81881125000000055</c:v>
                </c:pt>
                <c:pt idx="20">
                  <c:v>0.91500000000000048</c:v>
                </c:pt>
              </c:numCache>
            </c:numRef>
          </c:yVal>
          <c:smooth val="1"/>
          <c:extLst>
            <c:ext xmlns:c16="http://schemas.microsoft.com/office/drawing/2014/chart" uri="{C3380CC4-5D6E-409C-BE32-E72D297353CC}">
              <c16:uniqueId val="{00000002-337A-4DE5-8E3C-67626629E685}"/>
            </c:ext>
          </c:extLst>
        </c:ser>
        <c:ser>
          <c:idx val="3"/>
          <c:order val="3"/>
          <c:spPr>
            <a:ln>
              <a:noFill/>
            </a:ln>
          </c:spPr>
          <c:marker>
            <c:symbol val="circle"/>
            <c:size val="7"/>
            <c:spPr>
              <a:solidFill>
                <a:srgbClr val="FF0000"/>
              </a:solidFill>
              <a:ln cmpd="sng">
                <a:solidFill>
                  <a:srgbClr val="FF0000"/>
                </a:solidFill>
              </a:ln>
            </c:spPr>
          </c:marker>
          <c:xVal>
            <c:numRef>
              <c:f>'Design Info'!$A$31:$A$49</c:f>
              <c:numCache>
                <c:formatCode>0.00</c:formatCode>
                <c:ptCount val="19"/>
                <c:pt idx="0">
                  <c:v>0.1</c:v>
                </c:pt>
                <c:pt idx="1">
                  <c:v>0.15000000000000002</c:v>
                </c:pt>
                <c:pt idx="2">
                  <c:v>0.2</c:v>
                </c:pt>
                <c:pt idx="3">
                  <c:v>0.25</c:v>
                </c:pt>
                <c:pt idx="4">
                  <c:v>0.3</c:v>
                </c:pt>
                <c:pt idx="5">
                  <c:v>0.35</c:v>
                </c:pt>
                <c:pt idx="6">
                  <c:v>0.39999999999999997</c:v>
                </c:pt>
                <c:pt idx="7">
                  <c:v>0.44999999999999996</c:v>
                </c:pt>
                <c:pt idx="8">
                  <c:v>0.49999999999999994</c:v>
                </c:pt>
                <c:pt idx="9">
                  <c:v>0.54999999999999993</c:v>
                </c:pt>
                <c:pt idx="10">
                  <c:v>0.6</c:v>
                </c:pt>
                <c:pt idx="11">
                  <c:v>0.65</c:v>
                </c:pt>
                <c:pt idx="12">
                  <c:v>0.70000000000000007</c:v>
                </c:pt>
                <c:pt idx="13">
                  <c:v>0.75000000000000011</c:v>
                </c:pt>
                <c:pt idx="14">
                  <c:v>0.80000000000000016</c:v>
                </c:pt>
                <c:pt idx="15">
                  <c:v>0.8500000000000002</c:v>
                </c:pt>
                <c:pt idx="16">
                  <c:v>0.90000000000000024</c:v>
                </c:pt>
                <c:pt idx="17">
                  <c:v>0.95000000000000029</c:v>
                </c:pt>
                <c:pt idx="18">
                  <c:v>1.0000000000000002</c:v>
                </c:pt>
              </c:numCache>
            </c:numRef>
          </c:xVal>
          <c:yVal>
            <c:numRef>
              <c:f>'Design Info'!$I$29:$I$49</c:f>
              <c:numCache>
                <c:formatCode>0.00</c:formatCode>
                <c:ptCount val="21"/>
                <c:pt idx="0">
                  <c:v>-0.03</c:v>
                </c:pt>
                <c:pt idx="1">
                  <c:v>1.9313749999999991E-2</c:v>
                </c:pt>
                <c:pt idx="2">
                  <c:v>6.2409999999999993E-2</c:v>
                </c:pt>
                <c:pt idx="3">
                  <c:v>0.10027125000000005</c:v>
                </c:pt>
                <c:pt idx="4">
                  <c:v>0.13388</c:v>
                </c:pt>
                <c:pt idx="5">
                  <c:v>0.16421875000000002</c:v>
                </c:pt>
                <c:pt idx="6">
                  <c:v>0.19227</c:v>
                </c:pt>
                <c:pt idx="7">
                  <c:v>0.21901625000000002</c:v>
                </c:pt>
                <c:pt idx="8">
                  <c:v>0.24543999999999999</c:v>
                </c:pt>
                <c:pt idx="9">
                  <c:v>0.27252374999999995</c:v>
                </c:pt>
                <c:pt idx="10">
                  <c:v>0.30124999999999991</c:v>
                </c:pt>
                <c:pt idx="11">
                  <c:v>0.33260125000000001</c:v>
                </c:pt>
                <c:pt idx="12">
                  <c:v>0.36755999999999994</c:v>
                </c:pt>
                <c:pt idx="13">
                  <c:v>0.40710875000000002</c:v>
                </c:pt>
                <c:pt idx="14">
                  <c:v>0.45223000000000008</c:v>
                </c:pt>
                <c:pt idx="15">
                  <c:v>0.50390625000000022</c:v>
                </c:pt>
                <c:pt idx="16">
                  <c:v>0.56312000000000018</c:v>
                </c:pt>
                <c:pt idx="17">
                  <c:v>0.63085375000000043</c:v>
                </c:pt>
                <c:pt idx="18">
                  <c:v>0.70809000000000055</c:v>
                </c:pt>
                <c:pt idx="19">
                  <c:v>0.79581125000000064</c:v>
                </c:pt>
                <c:pt idx="20">
                  <c:v>0.89500000000000057</c:v>
                </c:pt>
              </c:numCache>
            </c:numRef>
          </c:yVal>
          <c:smooth val="1"/>
          <c:extLst>
            <c:ext xmlns:c16="http://schemas.microsoft.com/office/drawing/2014/chart" uri="{C3380CC4-5D6E-409C-BE32-E72D297353CC}">
              <c16:uniqueId val="{00000003-337A-4DE5-8E3C-67626629E685}"/>
            </c:ext>
          </c:extLst>
        </c:ser>
        <c:ser>
          <c:idx val="4"/>
          <c:order val="4"/>
          <c:spPr>
            <a:ln>
              <a:noFill/>
            </a:ln>
          </c:spPr>
          <c:marker>
            <c:symbol val="circle"/>
            <c:size val="7"/>
            <c:spPr>
              <a:solidFill>
                <a:srgbClr val="99CC00"/>
              </a:solidFill>
              <a:ln cmpd="sng">
                <a:solidFill>
                  <a:srgbClr val="99CC00"/>
                </a:solidFill>
              </a:ln>
            </c:spPr>
          </c:marker>
          <c:xVal>
            <c:numRef>
              <c:f>'Design Info'!$A$31:$A$49</c:f>
              <c:numCache>
                <c:formatCode>0.00</c:formatCode>
                <c:ptCount val="19"/>
                <c:pt idx="0">
                  <c:v>0.1</c:v>
                </c:pt>
                <c:pt idx="1">
                  <c:v>0.15000000000000002</c:v>
                </c:pt>
                <c:pt idx="2">
                  <c:v>0.2</c:v>
                </c:pt>
                <c:pt idx="3">
                  <c:v>0.25</c:v>
                </c:pt>
                <c:pt idx="4">
                  <c:v>0.3</c:v>
                </c:pt>
                <c:pt idx="5">
                  <c:v>0.35</c:v>
                </c:pt>
                <c:pt idx="6">
                  <c:v>0.39999999999999997</c:v>
                </c:pt>
                <c:pt idx="7">
                  <c:v>0.44999999999999996</c:v>
                </c:pt>
                <c:pt idx="8">
                  <c:v>0.49999999999999994</c:v>
                </c:pt>
                <c:pt idx="9">
                  <c:v>0.54999999999999993</c:v>
                </c:pt>
                <c:pt idx="10">
                  <c:v>0.6</c:v>
                </c:pt>
                <c:pt idx="11">
                  <c:v>0.65</c:v>
                </c:pt>
                <c:pt idx="12">
                  <c:v>0.70000000000000007</c:v>
                </c:pt>
                <c:pt idx="13">
                  <c:v>0.75000000000000011</c:v>
                </c:pt>
                <c:pt idx="14">
                  <c:v>0.80000000000000016</c:v>
                </c:pt>
                <c:pt idx="15">
                  <c:v>0.8500000000000002</c:v>
                </c:pt>
                <c:pt idx="16">
                  <c:v>0.90000000000000024</c:v>
                </c:pt>
                <c:pt idx="17">
                  <c:v>0.95000000000000029</c:v>
                </c:pt>
                <c:pt idx="18">
                  <c:v>1.0000000000000002</c:v>
                </c:pt>
              </c:numCache>
            </c:numRef>
          </c:xVal>
          <c:yVal>
            <c:numRef>
              <c:f>'Design Info'!$H$31:$H$49</c:f>
              <c:numCache>
                <c:formatCode>0.00</c:formatCode>
                <c:ptCount val="19"/>
                <c:pt idx="0">
                  <c:v>-1.9589999999999996E-2</c:v>
                </c:pt>
                <c:pt idx="1">
                  <c:v>2.2271250000000048E-2</c:v>
                </c:pt>
                <c:pt idx="2">
                  <c:v>5.9879999999999989E-2</c:v>
                </c:pt>
                <c:pt idx="3">
                  <c:v>9.4218750000000018E-2</c:v>
                </c:pt>
                <c:pt idx="4">
                  <c:v>0.12626999999999999</c:v>
                </c:pt>
                <c:pt idx="5">
                  <c:v>0.15701625000000002</c:v>
                </c:pt>
                <c:pt idx="6">
                  <c:v>0.18744</c:v>
                </c:pt>
                <c:pt idx="7">
                  <c:v>0.21852374999999996</c:v>
                </c:pt>
                <c:pt idx="8">
                  <c:v>0.25124999999999992</c:v>
                </c:pt>
                <c:pt idx="9">
                  <c:v>0.28660125000000003</c:v>
                </c:pt>
                <c:pt idx="10">
                  <c:v>0.32555999999999996</c:v>
                </c:pt>
                <c:pt idx="11">
                  <c:v>0.36910875000000004</c:v>
                </c:pt>
                <c:pt idx="12">
                  <c:v>0.4182300000000001</c:v>
                </c:pt>
                <c:pt idx="13">
                  <c:v>0.4739062500000002</c:v>
                </c:pt>
                <c:pt idx="14">
                  <c:v>0.53712000000000015</c:v>
                </c:pt>
                <c:pt idx="15">
                  <c:v>0.60885375000000042</c:v>
                </c:pt>
                <c:pt idx="16">
                  <c:v>0.69009000000000054</c:v>
                </c:pt>
                <c:pt idx="17">
                  <c:v>0.78181125000000062</c:v>
                </c:pt>
                <c:pt idx="18">
                  <c:v>0.88500000000000056</c:v>
                </c:pt>
              </c:numCache>
            </c:numRef>
          </c:yVal>
          <c:smooth val="1"/>
          <c:extLst>
            <c:ext xmlns:c16="http://schemas.microsoft.com/office/drawing/2014/chart" uri="{C3380CC4-5D6E-409C-BE32-E72D297353CC}">
              <c16:uniqueId val="{00000004-337A-4DE5-8E3C-67626629E685}"/>
            </c:ext>
          </c:extLst>
        </c:ser>
        <c:dLbls>
          <c:showLegendKey val="0"/>
          <c:showVal val="0"/>
          <c:showCatName val="0"/>
          <c:showSerName val="0"/>
          <c:showPercent val="0"/>
          <c:showBubbleSize val="0"/>
        </c:dLbls>
        <c:axId val="1841174390"/>
        <c:axId val="906858044"/>
      </c:scatterChart>
      <c:valAx>
        <c:axId val="1841174390"/>
        <c:scaling>
          <c:orientation val="minMax"/>
          <c:max val="1"/>
        </c:scaling>
        <c:delete val="0"/>
        <c:axPos val="b"/>
        <c:majorGridlines>
          <c:spPr>
            <a:ln>
              <a:solidFill>
                <a:srgbClr val="B7B7B7"/>
              </a:solidFill>
            </a:ln>
          </c:spPr>
        </c:majorGridlines>
        <c:title>
          <c:tx>
            <c:rich>
              <a:bodyPr/>
              <a:lstStyle/>
              <a:p>
                <a:pPr lvl="0">
                  <a:defRPr sz="1100" b="1" i="0">
                    <a:solidFill>
                      <a:srgbClr val="000000"/>
                    </a:solidFill>
                    <a:latin typeface="+mn-lt"/>
                  </a:defRPr>
                </a:pPr>
                <a:r>
                  <a:rPr lang="en-US" sz="1100" b="1" i="0">
                    <a:solidFill>
                      <a:srgbClr val="000000"/>
                    </a:solidFill>
                    <a:latin typeface="+mn-lt"/>
                  </a:rPr>
                  <a:t>Watershed Impervious Ratio</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906858044"/>
        <c:crosses val="autoZero"/>
        <c:crossBetween val="midCat"/>
      </c:valAx>
      <c:valAx>
        <c:axId val="906858044"/>
        <c:scaling>
          <c:orientation val="minMax"/>
          <c:max val="1"/>
        </c:scaling>
        <c:delete val="0"/>
        <c:axPos val="l"/>
        <c:majorGridlines>
          <c:spPr>
            <a:ln>
              <a:solidFill>
                <a:srgbClr val="B7B7B7"/>
              </a:solidFill>
            </a:ln>
          </c:spPr>
        </c:majorGridlines>
        <c:title>
          <c:tx>
            <c:rich>
              <a:bodyPr/>
              <a:lstStyle/>
              <a:p>
                <a:pPr lvl="0">
                  <a:defRPr sz="1100" b="1" i="0">
                    <a:solidFill>
                      <a:srgbClr val="000000"/>
                    </a:solidFill>
                    <a:latin typeface="+mn-lt"/>
                  </a:defRPr>
                </a:pPr>
                <a:r>
                  <a:rPr lang="en-US" sz="1100" b="1" i="0">
                    <a:solidFill>
                      <a:srgbClr val="000000"/>
                    </a:solidFill>
                    <a:latin typeface="+mn-lt"/>
                  </a:rPr>
                  <a:t>Runoff Coefficient</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841174390"/>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1"/>
  <c:style val="2"/>
  <c:chart>
    <c:title>
      <c:tx>
        <c:rich>
          <a:bodyPr/>
          <a:lstStyle/>
          <a:p>
            <a:pPr lvl="0">
              <a:defRPr sz="1000" b="0" i="0">
                <a:solidFill>
                  <a:srgbClr val="000000"/>
                </a:solidFill>
                <a:latin typeface="+mn-lt"/>
              </a:defRPr>
            </a:pPr>
            <a:r>
              <a:rPr lang="en-US" sz="1000" b="0" i="0">
                <a:solidFill>
                  <a:srgbClr val="000000"/>
                </a:solidFill>
                <a:latin typeface="+mn-lt"/>
              </a:rPr>
              <a:t>Inflow Hydrograph vs. Outflow Hydrograph
(intersection falls on the recession limb of inflow hydrograph)</a:t>
            </a:r>
          </a:p>
        </c:rich>
      </c:tx>
      <c:overlay val="0"/>
    </c:title>
    <c:autoTitleDeleted val="0"/>
    <c:plotArea>
      <c:layout/>
      <c:scatterChart>
        <c:scatterStyle val="lineMarker"/>
        <c:varyColors val="0"/>
        <c:dLbls>
          <c:showLegendKey val="0"/>
          <c:showVal val="0"/>
          <c:showCatName val="0"/>
          <c:showSerName val="0"/>
          <c:showPercent val="0"/>
          <c:showBubbleSize val="0"/>
        </c:dLbls>
        <c:axId val="485208122"/>
        <c:axId val="1115240251"/>
      </c:scatterChart>
      <c:valAx>
        <c:axId val="485208122"/>
        <c:scaling>
          <c:orientation val="minMax"/>
          <c:max val="180"/>
        </c:scaling>
        <c:delete val="0"/>
        <c:axPos val="b"/>
        <c:majorGridlines>
          <c:spPr>
            <a:ln>
              <a:solidFill>
                <a:srgbClr val="B7B7B7"/>
              </a:solidFill>
            </a:ln>
          </c:spPr>
        </c:majorGridlines>
        <c:title>
          <c:tx>
            <c:rich>
              <a:bodyPr/>
              <a:lstStyle/>
              <a:p>
                <a:pPr lvl="0">
                  <a:defRPr sz="1000" b="1" i="0">
                    <a:solidFill>
                      <a:srgbClr val="000000"/>
                    </a:solidFill>
                    <a:latin typeface="+mn-lt"/>
                  </a:defRPr>
                </a:pPr>
                <a:r>
                  <a:rPr lang="en-US" sz="1000" b="1" i="0">
                    <a:solidFill>
                      <a:srgbClr val="000000"/>
                    </a:solidFill>
                    <a:latin typeface="+mn-lt"/>
                  </a:rPr>
                  <a:t>TIME (minutes)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115240251"/>
        <c:crosses val="autoZero"/>
        <c:crossBetween val="midCat"/>
      </c:valAx>
      <c:valAx>
        <c:axId val="1115240251"/>
        <c:scaling>
          <c:orientation val="minMax"/>
        </c:scaling>
        <c:delete val="0"/>
        <c:axPos val="l"/>
        <c:majorTickMark val="cross"/>
        <c:minorTickMark val="cross"/>
        <c:tickLblPos val="nextTo"/>
        <c:spPr>
          <a:ln>
            <a:noFill/>
          </a:ln>
        </c:spPr>
        <c:crossAx val="485208122"/>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scatterChart>
        <c:scatterStyle val="lineMarker"/>
        <c:varyColors val="1"/>
        <c:ser>
          <c:idx val="0"/>
          <c:order val="0"/>
          <c:spPr>
            <a:ln>
              <a:noFill/>
            </a:ln>
          </c:spPr>
          <c:marker>
            <c:symbol val="circle"/>
            <c:size val="7"/>
            <c:spPr>
              <a:solidFill>
                <a:srgbClr val="000080"/>
              </a:solidFill>
              <a:ln cmpd="sng">
                <a:solidFill>
                  <a:srgbClr val="000080"/>
                </a:solidFill>
              </a:ln>
            </c:spPr>
          </c:marker>
          <c:xVal>
            <c:numRef>
              <c:f>'Full-Spectrum'!$M$74:$M$83</c:f>
            </c:numRef>
          </c:xVal>
          <c:yVal>
            <c:numRef>
              <c:f>'Full-Spectrum'!$Q$74:$Q$83</c:f>
            </c:numRef>
          </c:yVal>
          <c:smooth val="1"/>
          <c:extLst>
            <c:ext xmlns:c16="http://schemas.microsoft.com/office/drawing/2014/chart" uri="{C3380CC4-5D6E-409C-BE32-E72D297353CC}">
              <c16:uniqueId val="{00000000-329A-4EEC-9E3F-EE54087AE541}"/>
            </c:ext>
          </c:extLst>
        </c:ser>
        <c:ser>
          <c:idx val="1"/>
          <c:order val="1"/>
          <c:spPr>
            <a:ln>
              <a:noFill/>
            </a:ln>
          </c:spPr>
          <c:marker>
            <c:symbol val="circle"/>
            <c:size val="7"/>
            <c:spPr>
              <a:solidFill>
                <a:srgbClr val="FF00FF"/>
              </a:solidFill>
              <a:ln cmpd="sng">
                <a:solidFill>
                  <a:srgbClr val="FF00FF"/>
                </a:solidFill>
              </a:ln>
            </c:spPr>
          </c:marker>
          <c:xVal>
            <c:numRef>
              <c:f>'Full-Spectrum'!$M$74:$M$83</c:f>
            </c:numRef>
          </c:xVal>
          <c:yVal>
            <c:numRef>
              <c:f>'Full-Spectrum'!$P$74:$P$83</c:f>
            </c:numRef>
          </c:yVal>
          <c:smooth val="1"/>
          <c:extLst>
            <c:ext xmlns:c16="http://schemas.microsoft.com/office/drawing/2014/chart" uri="{C3380CC4-5D6E-409C-BE32-E72D297353CC}">
              <c16:uniqueId val="{00000001-329A-4EEC-9E3F-EE54087AE541}"/>
            </c:ext>
          </c:extLst>
        </c:ser>
        <c:ser>
          <c:idx val="2"/>
          <c:order val="2"/>
          <c:spPr>
            <a:ln>
              <a:noFill/>
            </a:ln>
          </c:spPr>
          <c:marker>
            <c:symbol val="circle"/>
            <c:size val="7"/>
            <c:spPr>
              <a:solidFill>
                <a:srgbClr val="FFFF00"/>
              </a:solidFill>
              <a:ln cmpd="sng">
                <a:solidFill>
                  <a:srgbClr val="FFFF00"/>
                </a:solidFill>
              </a:ln>
            </c:spPr>
          </c:marker>
          <c:xVal>
            <c:numRef>
              <c:f>'Full-Spectrum'!$M$74:$M$83</c:f>
            </c:numRef>
          </c:xVal>
          <c:yVal>
            <c:numRef>
              <c:f>'Full-Spectrum'!$T$74:$T$83</c:f>
            </c:numRef>
          </c:yVal>
          <c:smooth val="1"/>
          <c:extLst>
            <c:ext xmlns:c16="http://schemas.microsoft.com/office/drawing/2014/chart" uri="{C3380CC4-5D6E-409C-BE32-E72D297353CC}">
              <c16:uniqueId val="{00000002-329A-4EEC-9E3F-EE54087AE541}"/>
            </c:ext>
          </c:extLst>
        </c:ser>
        <c:ser>
          <c:idx val="3"/>
          <c:order val="3"/>
          <c:spPr>
            <a:ln>
              <a:noFill/>
            </a:ln>
          </c:spPr>
          <c:marker>
            <c:symbol val="circle"/>
            <c:size val="7"/>
            <c:spPr>
              <a:solidFill>
                <a:srgbClr val="00FFFF"/>
              </a:solidFill>
              <a:ln cmpd="sng">
                <a:solidFill>
                  <a:srgbClr val="00FFFF"/>
                </a:solidFill>
              </a:ln>
            </c:spPr>
          </c:marker>
          <c:xVal>
            <c:numRef>
              <c:f>'Full-Spectrum'!$M$74:$M$83</c:f>
            </c:numRef>
          </c:xVal>
          <c:yVal>
            <c:numRef>
              <c:f>'Full-Spectrum'!$U$74:$U$83</c:f>
            </c:numRef>
          </c:yVal>
          <c:smooth val="1"/>
          <c:extLst>
            <c:ext xmlns:c16="http://schemas.microsoft.com/office/drawing/2014/chart" uri="{C3380CC4-5D6E-409C-BE32-E72D297353CC}">
              <c16:uniqueId val="{00000003-329A-4EEC-9E3F-EE54087AE541}"/>
            </c:ext>
          </c:extLst>
        </c:ser>
        <c:ser>
          <c:idx val="4"/>
          <c:order val="4"/>
          <c:spPr>
            <a:ln>
              <a:noFill/>
            </a:ln>
          </c:spPr>
          <c:marker>
            <c:symbol val="circle"/>
            <c:size val="7"/>
            <c:spPr>
              <a:solidFill>
                <a:srgbClr val="800080"/>
              </a:solidFill>
              <a:ln cmpd="sng">
                <a:solidFill>
                  <a:srgbClr val="800080"/>
                </a:solidFill>
              </a:ln>
            </c:spPr>
          </c:marker>
          <c:xVal>
            <c:numRef>
              <c:f>'Full-Spectrum'!$M$74:$M$83</c:f>
            </c:numRef>
          </c:xVal>
          <c:yVal>
            <c:numRef>
              <c:f>'Full-Spectrum'!$V$74:$V$83</c:f>
            </c:numRef>
          </c:yVal>
          <c:smooth val="1"/>
          <c:extLst>
            <c:ext xmlns:c16="http://schemas.microsoft.com/office/drawing/2014/chart" uri="{C3380CC4-5D6E-409C-BE32-E72D297353CC}">
              <c16:uniqueId val="{00000004-329A-4EEC-9E3F-EE54087AE541}"/>
            </c:ext>
          </c:extLst>
        </c:ser>
        <c:dLbls>
          <c:showLegendKey val="0"/>
          <c:showVal val="0"/>
          <c:showCatName val="0"/>
          <c:showSerName val="0"/>
          <c:showPercent val="0"/>
          <c:showBubbleSize val="0"/>
        </c:dLbls>
        <c:axId val="990849399"/>
        <c:axId val="1247433684"/>
      </c:scatterChart>
      <c:valAx>
        <c:axId val="990849399"/>
        <c:scaling>
          <c:orientation val="minMax"/>
          <c:max val="100"/>
        </c:scaling>
        <c:delete val="0"/>
        <c:axPos val="b"/>
        <c:majorGridlines>
          <c:spPr>
            <a:ln>
              <a:solidFill>
                <a:srgbClr val="B7B7B7"/>
              </a:solidFill>
            </a:ln>
          </c:spPr>
        </c:majorGridlines>
        <c:title>
          <c:tx>
            <c:rich>
              <a:bodyPr/>
              <a:lstStyle/>
              <a:p>
                <a:pPr lvl="0">
                  <a:defRPr sz="800" b="1" i="0">
                    <a:solidFill>
                      <a:srgbClr val="000000"/>
                    </a:solidFill>
                    <a:latin typeface="+mn-lt"/>
                  </a:defRPr>
                </a:pPr>
                <a:r>
                  <a:rPr lang="en-US" sz="800" b="1" i="0">
                    <a:solidFill>
                      <a:srgbClr val="000000"/>
                    </a:solidFill>
                    <a:latin typeface="+mn-lt"/>
                  </a:rPr>
                  <a:t>Percent Total Imperviousness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247433684"/>
        <c:crosses val="autoZero"/>
        <c:crossBetween val="midCat"/>
      </c:valAx>
      <c:valAx>
        <c:axId val="1247433684"/>
        <c:scaling>
          <c:orientation val="minMax"/>
        </c:scaling>
        <c:delete val="0"/>
        <c:axPos val="l"/>
        <c:majorGridlines>
          <c:spPr>
            <a:ln>
              <a:solidFill>
                <a:srgbClr val="B7B7B7"/>
              </a:solidFill>
            </a:ln>
          </c:spPr>
        </c:majorGridlines>
        <c:title>
          <c:tx>
            <c:rich>
              <a:bodyPr/>
              <a:lstStyle/>
              <a:p>
                <a:pPr lvl="0">
                  <a:defRPr sz="800" b="1" i="0">
                    <a:solidFill>
                      <a:srgbClr val="000000"/>
                    </a:solidFill>
                    <a:latin typeface="+mn-lt"/>
                  </a:defRPr>
                </a:pPr>
                <a:r>
                  <a:rPr lang="en-US" sz="800" b="1" i="0">
                    <a:solidFill>
                      <a:srgbClr val="000000"/>
                    </a:solidFill>
                    <a:latin typeface="+mn-lt"/>
                  </a:rPr>
                  <a:t>Runoff Voume - Inches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990849399"/>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1"/>
  <c:style val="2"/>
  <c:chart>
    <c:title>
      <c:tx>
        <c:rich>
          <a:bodyPr/>
          <a:lstStyle/>
          <a:p>
            <a:pPr lvl="0">
              <a:defRPr sz="1500" b="1" i="0">
                <a:solidFill>
                  <a:srgbClr val="000000"/>
                </a:solidFill>
                <a:latin typeface="+mn-lt"/>
              </a:defRPr>
            </a:pPr>
            <a:r>
              <a:rPr lang="en-US" sz="1500" b="1" i="0">
                <a:solidFill>
                  <a:srgbClr val="000000"/>
                </a:solidFill>
                <a:latin typeface="+mn-lt"/>
              </a:rPr>
              <a:t>STAGE-DISCHARGE CURVE FOR THE WQCV OUTLET STRUCTURE</a:t>
            </a:r>
          </a:p>
        </c:rich>
      </c:tx>
      <c:overlay val="0"/>
    </c:title>
    <c:autoTitleDeleted val="0"/>
    <c:plotArea>
      <c:layout/>
      <c:scatterChart>
        <c:scatterStyle val="lineMarker"/>
        <c:varyColors val="0"/>
        <c:dLbls>
          <c:showLegendKey val="0"/>
          <c:showVal val="0"/>
          <c:showCatName val="0"/>
          <c:showSerName val="0"/>
          <c:showPercent val="0"/>
          <c:showBubbleSize val="0"/>
        </c:dLbls>
        <c:axId val="1941395014"/>
        <c:axId val="1227678834"/>
      </c:scatterChart>
      <c:valAx>
        <c:axId val="1941395014"/>
        <c:scaling>
          <c:orientation val="minMax"/>
        </c:scaling>
        <c:delete val="0"/>
        <c:axPos val="b"/>
        <c:majorGridlines>
          <c:spPr>
            <a:ln>
              <a:solidFill>
                <a:srgbClr val="B7B7B7"/>
              </a:solidFill>
            </a:ln>
          </c:spPr>
        </c:majorGridlines>
        <c:title>
          <c:tx>
            <c:rich>
              <a:bodyPr/>
              <a:lstStyle/>
              <a:p>
                <a:pPr lvl="0">
                  <a:defRPr sz="1500" b="1" i="0">
                    <a:solidFill>
                      <a:srgbClr val="000000"/>
                    </a:solidFill>
                    <a:latin typeface="+mn-lt"/>
                  </a:defRPr>
                </a:pPr>
                <a:r>
                  <a:rPr lang="en-US" sz="1500" b="1" i="0">
                    <a:solidFill>
                      <a:srgbClr val="000000"/>
                    </a:solidFill>
                    <a:latin typeface="+mn-lt"/>
                  </a:rPr>
                  <a:t>Discharge (cfs)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227678834"/>
        <c:crosses val="autoZero"/>
        <c:crossBetween val="midCat"/>
      </c:valAx>
      <c:valAx>
        <c:axId val="1227678834"/>
        <c:scaling>
          <c:orientation val="minMax"/>
        </c:scaling>
        <c:delete val="0"/>
        <c:axPos val="l"/>
        <c:majorTickMark val="cross"/>
        <c:minorTickMark val="cross"/>
        <c:tickLblPos val="nextTo"/>
        <c:spPr>
          <a:ln>
            <a:noFill/>
          </a:ln>
        </c:spPr>
        <c:crossAx val="1941395014"/>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700" b="1" i="0">
                <a:solidFill>
                  <a:srgbClr val="000000"/>
                </a:solidFill>
                <a:latin typeface="+mn-lt"/>
              </a:defRPr>
            </a:pPr>
            <a:r>
              <a:rPr lang="en-US" sz="1700" b="1" i="0">
                <a:solidFill>
                  <a:srgbClr val="000000"/>
                </a:solidFill>
                <a:latin typeface="+mn-lt"/>
              </a:rPr>
              <a:t>STAGE-STORAGE CURVE FOR THE POND</a:t>
            </a:r>
          </a:p>
        </c:rich>
      </c:tx>
      <c:overlay val="0"/>
    </c:title>
    <c:autoTitleDeleted val="0"/>
    <c:plotArea>
      <c:layout/>
      <c:scatterChart>
        <c:scatterStyle val="lineMarker"/>
        <c:varyColors val="0"/>
        <c:ser>
          <c:idx val="0"/>
          <c:order val="0"/>
          <c:spPr>
            <a:ln>
              <a:noFill/>
            </a:ln>
          </c:spPr>
          <c:marker>
            <c:symbol val="circle"/>
            <c:size val="7"/>
            <c:spPr>
              <a:solidFill>
                <a:srgbClr val="000080"/>
              </a:solidFill>
              <a:ln cmpd="sng">
                <a:solidFill>
                  <a:srgbClr val="000080"/>
                </a:solidFill>
              </a:ln>
            </c:spPr>
          </c:marker>
          <c:xVal>
            <c:numRef>
              <c:f>Pond!$J$32:$J$75</c:f>
              <c:numCache>
                <c:formatCode>#,##0.000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xVal>
          <c:yVal>
            <c:numRef>
              <c:f>Pond!$B$32:$B$75</c:f>
              <c:numCache>
                <c:formatCode>0.00</c:formatCode>
                <c:ptCount val="44"/>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pt idx="19">
                  <c:v>3.8</c:v>
                </c:pt>
                <c:pt idx="20">
                  <c:v>4</c:v>
                </c:pt>
                <c:pt idx="21">
                  <c:v>4.2</c:v>
                </c:pt>
                <c:pt idx="22">
                  <c:v>4.4000000000000004</c:v>
                </c:pt>
                <c:pt idx="23">
                  <c:v>4.5999999999999996</c:v>
                </c:pt>
                <c:pt idx="24">
                  <c:v>4.8</c:v>
                </c:pt>
                <c:pt idx="25">
                  <c:v>5</c:v>
                </c:pt>
                <c:pt idx="26">
                  <c:v>5.2</c:v>
                </c:pt>
                <c:pt idx="27">
                  <c:v>5.4</c:v>
                </c:pt>
                <c:pt idx="28">
                  <c:v>5.6</c:v>
                </c:pt>
                <c:pt idx="29">
                  <c:v>5.8</c:v>
                </c:pt>
                <c:pt idx="30">
                  <c:v>6</c:v>
                </c:pt>
                <c:pt idx="31">
                  <c:v>6.2</c:v>
                </c:pt>
                <c:pt idx="32">
                  <c:v>6.4</c:v>
                </c:pt>
                <c:pt idx="33">
                  <c:v>6.6</c:v>
                </c:pt>
                <c:pt idx="34">
                  <c:v>6.8</c:v>
                </c:pt>
                <c:pt idx="35">
                  <c:v>7</c:v>
                </c:pt>
                <c:pt idx="36">
                  <c:v>7.2</c:v>
                </c:pt>
                <c:pt idx="37">
                  <c:v>7.4</c:v>
                </c:pt>
                <c:pt idx="38">
                  <c:v>7.6</c:v>
                </c:pt>
                <c:pt idx="39">
                  <c:v>7.8</c:v>
                </c:pt>
                <c:pt idx="40">
                  <c:v>8</c:v>
                </c:pt>
                <c:pt idx="41">
                  <c:v>8.1999999999999993</c:v>
                </c:pt>
                <c:pt idx="42">
                  <c:v>8.4</c:v>
                </c:pt>
                <c:pt idx="43">
                  <c:v>8.6</c:v>
                </c:pt>
              </c:numCache>
            </c:numRef>
          </c:yVal>
          <c:smooth val="1"/>
          <c:extLst>
            <c:ext xmlns:c16="http://schemas.microsoft.com/office/drawing/2014/chart" uri="{C3380CC4-5D6E-409C-BE32-E72D297353CC}">
              <c16:uniqueId val="{00000000-DE45-4D81-944C-C6616CEDE234}"/>
            </c:ext>
          </c:extLst>
        </c:ser>
        <c:dLbls>
          <c:showLegendKey val="0"/>
          <c:showVal val="0"/>
          <c:showCatName val="0"/>
          <c:showSerName val="0"/>
          <c:showPercent val="0"/>
          <c:showBubbleSize val="0"/>
        </c:dLbls>
        <c:axId val="1138250377"/>
        <c:axId val="268260466"/>
      </c:scatterChart>
      <c:valAx>
        <c:axId val="1138250377"/>
        <c:scaling>
          <c:orientation val="minMax"/>
          <c:min val="0"/>
        </c:scaling>
        <c:delete val="0"/>
        <c:axPos val="b"/>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Storage (acre-feet)</a:t>
                </a:r>
              </a:p>
            </c:rich>
          </c:tx>
          <c:overlay val="0"/>
        </c:title>
        <c:numFmt formatCode="#,##0.000" sourceLinked="1"/>
        <c:majorTickMark val="none"/>
        <c:minorTickMark val="none"/>
        <c:tickLblPos val="nextTo"/>
        <c:spPr>
          <a:ln/>
        </c:spPr>
        <c:txPr>
          <a:bodyPr/>
          <a:lstStyle/>
          <a:p>
            <a:pPr lvl="0">
              <a:defRPr b="0">
                <a:solidFill>
                  <a:srgbClr val="000000"/>
                </a:solidFill>
                <a:latin typeface="+mn-lt"/>
              </a:defRPr>
            </a:pPr>
            <a:endParaRPr lang="en-US"/>
          </a:p>
        </c:txPr>
        <c:crossAx val="268260466"/>
        <c:crosses val="autoZero"/>
        <c:crossBetween val="midCat"/>
      </c:valAx>
      <c:valAx>
        <c:axId val="268260466"/>
        <c:scaling>
          <c:orientation val="minMax"/>
          <c:min val="0"/>
        </c:scaling>
        <c:delete val="0"/>
        <c:axPos val="l"/>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Stage (ft. elev.)</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138250377"/>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700" b="1" i="0">
                <a:solidFill>
                  <a:srgbClr val="000000"/>
                </a:solidFill>
                <a:latin typeface="+mn-lt"/>
              </a:defRPr>
            </a:pPr>
            <a:r>
              <a:rPr lang="en-US" sz="1700" b="1" i="0">
                <a:solidFill>
                  <a:srgbClr val="000000"/>
                </a:solidFill>
                <a:latin typeface="+mn-lt"/>
              </a:rPr>
              <a:t>STAGE-DISCHARGE CURVE FOR THE OUTLET STRUCTURE</a:t>
            </a:r>
          </a:p>
        </c:rich>
      </c:tx>
      <c:overlay val="0"/>
    </c:title>
    <c:autoTitleDeleted val="0"/>
    <c:plotArea>
      <c:layout/>
      <c:scatterChart>
        <c:scatterStyle val="lineMarker"/>
        <c:varyColors val="0"/>
        <c:ser>
          <c:idx val="0"/>
          <c:order val="0"/>
          <c:spPr>
            <a:ln>
              <a:noFill/>
            </a:ln>
          </c:spPr>
          <c:marker>
            <c:symbol val="circle"/>
            <c:size val="7"/>
            <c:spPr>
              <a:solidFill>
                <a:srgbClr val="000080"/>
              </a:solidFill>
              <a:ln cmpd="sng">
                <a:solidFill>
                  <a:srgbClr val="000080"/>
                </a:solidFill>
              </a:ln>
            </c:spPr>
          </c:marker>
          <c:xVal>
            <c:numRef>
              <c:f>Outlet!$J$48:$J$91</c:f>
              <c:numCache>
                <c:formatCode>0.00_)</c:formatCode>
                <c:ptCount val="4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numCache>
            </c:numRef>
          </c:xVal>
          <c:yVal>
            <c:numRef>
              <c:f>Outlet!$B$48:$B$91</c:f>
              <c:numCache>
                <c:formatCode>0.00</c:formatCode>
                <c:ptCount val="44"/>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pt idx="19">
                  <c:v>3.8</c:v>
                </c:pt>
                <c:pt idx="20">
                  <c:v>4</c:v>
                </c:pt>
                <c:pt idx="21">
                  <c:v>4.2</c:v>
                </c:pt>
                <c:pt idx="22">
                  <c:v>4.4000000000000004</c:v>
                </c:pt>
                <c:pt idx="23">
                  <c:v>4.5999999999999996</c:v>
                </c:pt>
                <c:pt idx="24">
                  <c:v>4.8</c:v>
                </c:pt>
                <c:pt idx="25">
                  <c:v>5</c:v>
                </c:pt>
                <c:pt idx="26">
                  <c:v>5.2</c:v>
                </c:pt>
                <c:pt idx="27">
                  <c:v>5.4</c:v>
                </c:pt>
                <c:pt idx="28">
                  <c:v>5.6</c:v>
                </c:pt>
                <c:pt idx="29">
                  <c:v>5.8</c:v>
                </c:pt>
                <c:pt idx="30">
                  <c:v>6</c:v>
                </c:pt>
                <c:pt idx="31">
                  <c:v>6.2</c:v>
                </c:pt>
                <c:pt idx="32">
                  <c:v>6.4</c:v>
                </c:pt>
                <c:pt idx="33">
                  <c:v>6.6</c:v>
                </c:pt>
                <c:pt idx="34">
                  <c:v>6.8</c:v>
                </c:pt>
                <c:pt idx="35">
                  <c:v>7</c:v>
                </c:pt>
                <c:pt idx="36">
                  <c:v>7.2</c:v>
                </c:pt>
                <c:pt idx="37">
                  <c:v>7.4</c:v>
                </c:pt>
                <c:pt idx="38">
                  <c:v>7.6</c:v>
                </c:pt>
                <c:pt idx="39">
                  <c:v>7.8</c:v>
                </c:pt>
                <c:pt idx="40">
                  <c:v>8</c:v>
                </c:pt>
                <c:pt idx="41">
                  <c:v>8.1999999999999993</c:v>
                </c:pt>
                <c:pt idx="42">
                  <c:v>8.4</c:v>
                </c:pt>
                <c:pt idx="43">
                  <c:v>8.6</c:v>
                </c:pt>
              </c:numCache>
            </c:numRef>
          </c:yVal>
          <c:smooth val="1"/>
          <c:extLst>
            <c:ext xmlns:c16="http://schemas.microsoft.com/office/drawing/2014/chart" uri="{C3380CC4-5D6E-409C-BE32-E72D297353CC}">
              <c16:uniqueId val="{00000000-D765-4B7E-ADE6-0980738C4BEF}"/>
            </c:ext>
          </c:extLst>
        </c:ser>
        <c:dLbls>
          <c:showLegendKey val="0"/>
          <c:showVal val="0"/>
          <c:showCatName val="0"/>
          <c:showSerName val="0"/>
          <c:showPercent val="0"/>
          <c:showBubbleSize val="0"/>
        </c:dLbls>
        <c:axId val="767492694"/>
        <c:axId val="87413955"/>
      </c:scatterChart>
      <c:valAx>
        <c:axId val="767492694"/>
        <c:scaling>
          <c:orientation val="minMax"/>
        </c:scaling>
        <c:delete val="0"/>
        <c:axPos val="b"/>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Discharge (cfs)</a:t>
                </a:r>
              </a:p>
            </c:rich>
          </c:tx>
          <c:overlay val="0"/>
        </c:title>
        <c:numFmt formatCode="0.00_)" sourceLinked="1"/>
        <c:majorTickMark val="none"/>
        <c:minorTickMark val="none"/>
        <c:tickLblPos val="nextTo"/>
        <c:spPr>
          <a:ln/>
        </c:spPr>
        <c:txPr>
          <a:bodyPr/>
          <a:lstStyle/>
          <a:p>
            <a:pPr lvl="0">
              <a:defRPr b="0">
                <a:solidFill>
                  <a:srgbClr val="000000"/>
                </a:solidFill>
                <a:latin typeface="+mn-lt"/>
              </a:defRPr>
            </a:pPr>
            <a:endParaRPr lang="en-US"/>
          </a:p>
        </c:txPr>
        <c:crossAx val="87413955"/>
        <c:crosses val="autoZero"/>
        <c:crossBetween val="midCat"/>
      </c:valAx>
      <c:valAx>
        <c:axId val="87413955"/>
        <c:scaling>
          <c:orientation val="minMax"/>
          <c:max val="7"/>
        </c:scaling>
        <c:delete val="0"/>
        <c:axPos val="l"/>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Stage (feet, elev.)</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767492694"/>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700" b="1" i="0">
                <a:solidFill>
                  <a:srgbClr val="000000"/>
                </a:solidFill>
                <a:latin typeface="+mn-lt"/>
              </a:defRPr>
            </a:pPr>
            <a:r>
              <a:rPr lang="en-US" sz="1700" b="1" i="0">
                <a:solidFill>
                  <a:srgbClr val="000000"/>
                </a:solidFill>
                <a:latin typeface="+mn-lt"/>
              </a:rPr>
              <a:t>STAGE-DISCHARGE CURVE FOR THE FINAL OUTLET PIPE CULVERT</a:t>
            </a:r>
          </a:p>
        </c:rich>
      </c:tx>
      <c:overlay val="0"/>
    </c:title>
    <c:autoTitleDeleted val="0"/>
    <c:plotArea>
      <c:layout/>
      <c:scatterChart>
        <c:scatterStyle val="lineMarker"/>
        <c:varyColors val="0"/>
        <c:ser>
          <c:idx val="0"/>
          <c:order val="0"/>
          <c:spPr>
            <a:ln>
              <a:noFill/>
            </a:ln>
          </c:spPr>
          <c:marker>
            <c:symbol val="circle"/>
            <c:size val="7"/>
            <c:spPr>
              <a:solidFill>
                <a:srgbClr val="000080"/>
              </a:solidFill>
              <a:ln cmpd="sng">
                <a:solidFill>
                  <a:srgbClr val="000080"/>
                </a:solidFill>
              </a:ln>
            </c:spPr>
          </c:marker>
          <c:xVal>
            <c:numRef>
              <c:f>Culvert!$G$46:$G$89</c:f>
            </c:numRef>
          </c:xVal>
          <c:yVal>
            <c:numRef>
              <c:f>Culvert!$B$46:$B$89</c:f>
              <c:numCache>
                <c:formatCode>0.00</c:formatCode>
                <c:ptCount val="44"/>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pt idx="19">
                  <c:v>3.8</c:v>
                </c:pt>
                <c:pt idx="20">
                  <c:v>4</c:v>
                </c:pt>
                <c:pt idx="21">
                  <c:v>4.2</c:v>
                </c:pt>
                <c:pt idx="22">
                  <c:v>4.4000000000000004</c:v>
                </c:pt>
                <c:pt idx="23">
                  <c:v>4.5999999999999996</c:v>
                </c:pt>
                <c:pt idx="24">
                  <c:v>4.8</c:v>
                </c:pt>
                <c:pt idx="25">
                  <c:v>5</c:v>
                </c:pt>
                <c:pt idx="26">
                  <c:v>5.2</c:v>
                </c:pt>
                <c:pt idx="27">
                  <c:v>5.4</c:v>
                </c:pt>
                <c:pt idx="28">
                  <c:v>5.6</c:v>
                </c:pt>
                <c:pt idx="29">
                  <c:v>5.8</c:v>
                </c:pt>
                <c:pt idx="30">
                  <c:v>6</c:v>
                </c:pt>
                <c:pt idx="31">
                  <c:v>6.2</c:v>
                </c:pt>
                <c:pt idx="32">
                  <c:v>6.4</c:v>
                </c:pt>
                <c:pt idx="33">
                  <c:v>6.6</c:v>
                </c:pt>
                <c:pt idx="34">
                  <c:v>6.8</c:v>
                </c:pt>
                <c:pt idx="35">
                  <c:v>7</c:v>
                </c:pt>
                <c:pt idx="36">
                  <c:v>7.2</c:v>
                </c:pt>
                <c:pt idx="37">
                  <c:v>7.4</c:v>
                </c:pt>
                <c:pt idx="38">
                  <c:v>7.6</c:v>
                </c:pt>
                <c:pt idx="39">
                  <c:v>7.8</c:v>
                </c:pt>
                <c:pt idx="40">
                  <c:v>8</c:v>
                </c:pt>
                <c:pt idx="41">
                  <c:v>8.1999999999999993</c:v>
                </c:pt>
                <c:pt idx="42">
                  <c:v>8.4</c:v>
                </c:pt>
                <c:pt idx="43">
                  <c:v>8.6</c:v>
                </c:pt>
              </c:numCache>
            </c:numRef>
          </c:yVal>
          <c:smooth val="1"/>
          <c:extLst>
            <c:ext xmlns:c16="http://schemas.microsoft.com/office/drawing/2014/chart" uri="{C3380CC4-5D6E-409C-BE32-E72D297353CC}">
              <c16:uniqueId val="{00000000-C69A-4FC1-A738-ACE774DFAF8E}"/>
            </c:ext>
          </c:extLst>
        </c:ser>
        <c:dLbls>
          <c:showLegendKey val="0"/>
          <c:showVal val="0"/>
          <c:showCatName val="0"/>
          <c:showSerName val="0"/>
          <c:showPercent val="0"/>
          <c:showBubbleSize val="0"/>
        </c:dLbls>
        <c:axId val="1548704476"/>
        <c:axId val="1723472398"/>
      </c:scatterChart>
      <c:valAx>
        <c:axId val="1548704476"/>
        <c:scaling>
          <c:orientation val="minMax"/>
        </c:scaling>
        <c:delete val="0"/>
        <c:axPos val="b"/>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Discharge (cfs)</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723472398"/>
        <c:crosses val="autoZero"/>
        <c:crossBetween val="midCat"/>
      </c:valAx>
      <c:valAx>
        <c:axId val="1723472398"/>
        <c:scaling>
          <c:orientation val="minMax"/>
          <c:min val="0"/>
        </c:scaling>
        <c:delete val="0"/>
        <c:axPos val="l"/>
        <c:majorGridlines>
          <c:spPr>
            <a:ln>
              <a:solidFill>
                <a:srgbClr val="B7B7B7"/>
              </a:solidFill>
            </a:ln>
          </c:spPr>
        </c:majorGridlines>
        <c:title>
          <c:tx>
            <c:rich>
              <a:bodyPr/>
              <a:lstStyle/>
              <a:p>
                <a:pPr lvl="0">
                  <a:defRPr sz="1700" b="1" i="0">
                    <a:solidFill>
                      <a:srgbClr val="000000"/>
                    </a:solidFill>
                    <a:latin typeface="+mn-lt"/>
                  </a:defRPr>
                </a:pPr>
                <a:r>
                  <a:rPr lang="en-US" sz="1700" b="1" i="0">
                    <a:solidFill>
                      <a:srgbClr val="000000"/>
                    </a:solidFill>
                    <a:latin typeface="+mn-lt"/>
                  </a:rPr>
                  <a:t>Stage (feet, elev.)</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548704476"/>
        <c:crosses val="autoZero"/>
        <c:crossBetween val="midCat"/>
      </c:valAx>
    </c:plotArea>
    <c:plotVisOnly val="1"/>
    <c:dispBlanksAs val="zero"/>
    <c:showDLblsOverMax val="1"/>
  </c:chart>
  <c:spPr>
    <a:solidFill>
      <a:srgbClr val="FFFFFF"/>
    </a:solid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1" i="0">
                <a:solidFill>
                  <a:srgbClr val="000000"/>
                </a:solidFill>
                <a:latin typeface="+mn-lt"/>
              </a:defRPr>
            </a:pPr>
            <a:r>
              <a:rPr lang="en-US" sz="1000" b="1" i="0">
                <a:solidFill>
                  <a:srgbClr val="000000"/>
                </a:solidFill>
                <a:latin typeface="+mn-lt"/>
              </a:rPr>
              <a:t>STAGE-STORAGE-DISCHARGE CURVES FOR THE POND</a:t>
            </a:r>
          </a:p>
        </c:rich>
      </c:tx>
      <c:overlay val="0"/>
    </c:title>
    <c:autoTitleDeleted val="0"/>
    <c:plotArea>
      <c:layout/>
      <c:scatterChart>
        <c:scatterStyle val="lineMarker"/>
        <c:varyColors val="1"/>
        <c:ser>
          <c:idx val="0"/>
          <c:order val="0"/>
          <c:spPr>
            <a:ln>
              <a:noFill/>
            </a:ln>
          </c:spPr>
          <c:marker>
            <c:symbol val="circle"/>
            <c:size val="7"/>
            <c:spPr>
              <a:solidFill>
                <a:srgbClr val="FF0000"/>
              </a:solidFill>
              <a:ln cmpd="sng">
                <a:solidFill>
                  <a:srgbClr val="FF0000"/>
                </a:solidFill>
              </a:ln>
            </c:spPr>
          </c:marker>
          <c:xVal>
            <c:numRef>
              <c:f>Spillway!$E$24:$E$67</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xVal>
          <c:yVal>
            <c:numRef>
              <c:f>Spillway!$B$24:$B$67</c:f>
              <c:numCache>
                <c:formatCode>0.00</c:formatCode>
                <c:ptCount val="44"/>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pt idx="19">
                  <c:v>3.8</c:v>
                </c:pt>
                <c:pt idx="20">
                  <c:v>4</c:v>
                </c:pt>
                <c:pt idx="21">
                  <c:v>4.2</c:v>
                </c:pt>
                <c:pt idx="22">
                  <c:v>4.4000000000000004</c:v>
                </c:pt>
                <c:pt idx="23">
                  <c:v>4.5999999999999996</c:v>
                </c:pt>
                <c:pt idx="24">
                  <c:v>4.8</c:v>
                </c:pt>
                <c:pt idx="25">
                  <c:v>5</c:v>
                </c:pt>
                <c:pt idx="26">
                  <c:v>5.2</c:v>
                </c:pt>
                <c:pt idx="27">
                  <c:v>5.4</c:v>
                </c:pt>
                <c:pt idx="28">
                  <c:v>5.6</c:v>
                </c:pt>
                <c:pt idx="29">
                  <c:v>5.8</c:v>
                </c:pt>
                <c:pt idx="30">
                  <c:v>6</c:v>
                </c:pt>
                <c:pt idx="31">
                  <c:v>6.2</c:v>
                </c:pt>
                <c:pt idx="32">
                  <c:v>6.4</c:v>
                </c:pt>
                <c:pt idx="33">
                  <c:v>6.6</c:v>
                </c:pt>
                <c:pt idx="34">
                  <c:v>6.8</c:v>
                </c:pt>
                <c:pt idx="35">
                  <c:v>7</c:v>
                </c:pt>
                <c:pt idx="36">
                  <c:v>7.2</c:v>
                </c:pt>
                <c:pt idx="37">
                  <c:v>7.4</c:v>
                </c:pt>
                <c:pt idx="38">
                  <c:v>7.6</c:v>
                </c:pt>
                <c:pt idx="39">
                  <c:v>7.8</c:v>
                </c:pt>
                <c:pt idx="40">
                  <c:v>8</c:v>
                </c:pt>
                <c:pt idx="41">
                  <c:v>8.1999999999999993</c:v>
                </c:pt>
                <c:pt idx="42">
                  <c:v>8.4</c:v>
                </c:pt>
                <c:pt idx="43">
                  <c:v>8.6</c:v>
                </c:pt>
              </c:numCache>
            </c:numRef>
          </c:yVal>
          <c:smooth val="1"/>
          <c:extLst>
            <c:ext xmlns:c16="http://schemas.microsoft.com/office/drawing/2014/chart" uri="{C3380CC4-5D6E-409C-BE32-E72D297353CC}">
              <c16:uniqueId val="{00000000-5348-44CB-8DCB-7DF476FED352}"/>
            </c:ext>
          </c:extLst>
        </c:ser>
        <c:ser>
          <c:idx val="1"/>
          <c:order val="1"/>
          <c:spPr>
            <a:ln>
              <a:noFill/>
            </a:ln>
          </c:spPr>
          <c:marker>
            <c:symbol val="circle"/>
            <c:size val="7"/>
            <c:spPr>
              <a:solidFill>
                <a:srgbClr val="339966"/>
              </a:solidFill>
              <a:ln cmpd="sng">
                <a:solidFill>
                  <a:srgbClr val="339966"/>
                </a:solidFill>
              </a:ln>
            </c:spPr>
          </c:marker>
          <c:xVal>
            <c:numRef>
              <c:f>Spillway!$E$24:$E$67</c:f>
              <c:numCache>
                <c:formatCode>#,##0.00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numCache>
            </c:numRef>
          </c:xVal>
          <c:yVal>
            <c:numRef>
              <c:f>Spillway!$B$24:$B$67</c:f>
              <c:numCache>
                <c:formatCode>0.00</c:formatCode>
                <c:ptCount val="44"/>
                <c:pt idx="0">
                  <c:v>0</c:v>
                </c:pt>
                <c:pt idx="1">
                  <c:v>0.2</c:v>
                </c:pt>
                <c:pt idx="2">
                  <c:v>0.4</c:v>
                </c:pt>
                <c:pt idx="3">
                  <c:v>0.6</c:v>
                </c:pt>
                <c:pt idx="4">
                  <c:v>0.8</c:v>
                </c:pt>
                <c:pt idx="5">
                  <c:v>1</c:v>
                </c:pt>
                <c:pt idx="6">
                  <c:v>1.2</c:v>
                </c:pt>
                <c:pt idx="7">
                  <c:v>1.4</c:v>
                </c:pt>
                <c:pt idx="8">
                  <c:v>1.6</c:v>
                </c:pt>
                <c:pt idx="9">
                  <c:v>1.8</c:v>
                </c:pt>
                <c:pt idx="10">
                  <c:v>2</c:v>
                </c:pt>
                <c:pt idx="11">
                  <c:v>2.2000000000000002</c:v>
                </c:pt>
                <c:pt idx="12">
                  <c:v>2.4</c:v>
                </c:pt>
                <c:pt idx="13">
                  <c:v>2.6</c:v>
                </c:pt>
                <c:pt idx="14">
                  <c:v>2.8</c:v>
                </c:pt>
                <c:pt idx="15">
                  <c:v>3</c:v>
                </c:pt>
                <c:pt idx="16">
                  <c:v>3.2</c:v>
                </c:pt>
                <c:pt idx="17">
                  <c:v>3.4</c:v>
                </c:pt>
                <c:pt idx="18">
                  <c:v>3.6</c:v>
                </c:pt>
                <c:pt idx="19">
                  <c:v>3.8</c:v>
                </c:pt>
                <c:pt idx="20">
                  <c:v>4</c:v>
                </c:pt>
                <c:pt idx="21">
                  <c:v>4.2</c:v>
                </c:pt>
                <c:pt idx="22">
                  <c:v>4.4000000000000004</c:v>
                </c:pt>
                <c:pt idx="23">
                  <c:v>4.5999999999999996</c:v>
                </c:pt>
                <c:pt idx="24">
                  <c:v>4.8</c:v>
                </c:pt>
                <c:pt idx="25">
                  <c:v>5</c:v>
                </c:pt>
                <c:pt idx="26">
                  <c:v>5.2</c:v>
                </c:pt>
                <c:pt idx="27">
                  <c:v>5.4</c:v>
                </c:pt>
                <c:pt idx="28">
                  <c:v>5.6</c:v>
                </c:pt>
                <c:pt idx="29">
                  <c:v>5.8</c:v>
                </c:pt>
                <c:pt idx="30">
                  <c:v>6</c:v>
                </c:pt>
                <c:pt idx="31">
                  <c:v>6.2</c:v>
                </c:pt>
                <c:pt idx="32">
                  <c:v>6.4</c:v>
                </c:pt>
                <c:pt idx="33">
                  <c:v>6.6</c:v>
                </c:pt>
                <c:pt idx="34">
                  <c:v>6.8</c:v>
                </c:pt>
                <c:pt idx="35">
                  <c:v>7</c:v>
                </c:pt>
                <c:pt idx="36">
                  <c:v>7.2</c:v>
                </c:pt>
                <c:pt idx="37">
                  <c:v>7.4</c:v>
                </c:pt>
                <c:pt idx="38">
                  <c:v>7.6</c:v>
                </c:pt>
                <c:pt idx="39">
                  <c:v>7.8</c:v>
                </c:pt>
                <c:pt idx="40">
                  <c:v>8</c:v>
                </c:pt>
                <c:pt idx="41">
                  <c:v>8.1999999999999993</c:v>
                </c:pt>
                <c:pt idx="42">
                  <c:v>8.4</c:v>
                </c:pt>
                <c:pt idx="43">
                  <c:v>8.6</c:v>
                </c:pt>
              </c:numCache>
            </c:numRef>
          </c:yVal>
          <c:smooth val="1"/>
          <c:extLst>
            <c:ext xmlns:c16="http://schemas.microsoft.com/office/drawing/2014/chart" uri="{C3380CC4-5D6E-409C-BE32-E72D297353CC}">
              <c16:uniqueId val="{00000001-5348-44CB-8DCB-7DF476FED352}"/>
            </c:ext>
          </c:extLst>
        </c:ser>
        <c:dLbls>
          <c:showLegendKey val="0"/>
          <c:showVal val="0"/>
          <c:showCatName val="0"/>
          <c:showSerName val="0"/>
          <c:showPercent val="0"/>
          <c:showBubbleSize val="0"/>
        </c:dLbls>
        <c:axId val="884558286"/>
        <c:axId val="1365083845"/>
      </c:scatterChart>
      <c:valAx>
        <c:axId val="884558286"/>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1000" b="1" i="0">
                    <a:solidFill>
                      <a:srgbClr val="000000"/>
                    </a:solidFill>
                    <a:latin typeface="+mn-lt"/>
                  </a:defRPr>
                </a:pPr>
                <a:r>
                  <a:rPr lang="en-US" sz="1000" b="1" i="0">
                    <a:solidFill>
                      <a:srgbClr val="000000"/>
                    </a:solidFill>
                    <a:latin typeface="+mn-lt"/>
                  </a:rPr>
                  <a:t>Pond Discharge (cfs)</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365083845"/>
        <c:crosses val="autoZero"/>
        <c:crossBetween val="midCat"/>
      </c:valAx>
      <c:valAx>
        <c:axId val="1365083845"/>
        <c:scaling>
          <c:orientation val="minMax"/>
        </c:scaling>
        <c:delete val="0"/>
        <c:axPos val="l"/>
        <c:majorGridlines>
          <c:spPr>
            <a:ln>
              <a:solidFill>
                <a:srgbClr val="B7B7B7"/>
              </a:solidFill>
            </a:ln>
          </c:spPr>
        </c:majorGridlines>
        <c:title>
          <c:tx>
            <c:rich>
              <a:bodyPr/>
              <a:lstStyle/>
              <a:p>
                <a:pPr lvl="0">
                  <a:defRPr sz="1000" b="1" i="0">
                    <a:solidFill>
                      <a:srgbClr val="000000"/>
                    </a:solidFill>
                    <a:latin typeface="+mn-lt"/>
                  </a:defRPr>
                </a:pPr>
                <a:r>
                  <a:rPr lang="en-US" sz="1000" b="1" i="0">
                    <a:solidFill>
                      <a:srgbClr val="000000"/>
                    </a:solidFill>
                    <a:latin typeface="+mn-lt"/>
                  </a:rPr>
                  <a:t>Stage (feet, elev.)</a:t>
                </a:r>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884558286"/>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000" b="1" i="0">
                <a:solidFill>
                  <a:srgbClr val="000000"/>
                </a:solidFill>
                <a:latin typeface="+mn-lt"/>
              </a:defRPr>
            </a:pPr>
            <a:r>
              <a:rPr lang="en-US" sz="1000" b="1" i="0">
                <a:solidFill>
                  <a:srgbClr val="000000"/>
                </a:solidFill>
                <a:latin typeface="+mn-lt"/>
              </a:rPr>
              <a:t>HYDROGRAPH ROUTING</a:t>
            </a:r>
          </a:p>
        </c:rich>
      </c:tx>
      <c:overlay val="0"/>
    </c:title>
    <c:autoTitleDeleted val="0"/>
    <c:plotArea>
      <c:layout/>
      <c:scatterChart>
        <c:scatterStyle val="lineMarker"/>
        <c:varyColors val="1"/>
        <c:ser>
          <c:idx val="0"/>
          <c:order val="0"/>
          <c:spPr>
            <a:ln>
              <a:noFill/>
            </a:ln>
          </c:spPr>
          <c:marker>
            <c:symbol val="circle"/>
            <c:size val="7"/>
            <c:spPr>
              <a:solidFill>
                <a:srgbClr val="0000FF"/>
              </a:solidFill>
              <a:ln cmpd="sng">
                <a:solidFill>
                  <a:srgbClr val="0000FF"/>
                </a:solidFill>
              </a:ln>
            </c:spPr>
          </c:marker>
          <c:xVal>
            <c:numRef>
              <c:f>Routing!$B$58:$B$922</c:f>
              <c:numCache>
                <c:formatCode>0</c:formatCode>
                <c:ptCount val="865"/>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pt idx="801">
                  <c:v>4005</c:v>
                </c:pt>
                <c:pt idx="802">
                  <c:v>4010</c:v>
                </c:pt>
                <c:pt idx="803">
                  <c:v>4015</c:v>
                </c:pt>
                <c:pt idx="804">
                  <c:v>4020</c:v>
                </c:pt>
                <c:pt idx="805">
                  <c:v>4025</c:v>
                </c:pt>
                <c:pt idx="806">
                  <c:v>4030</c:v>
                </c:pt>
                <c:pt idx="807">
                  <c:v>4035</c:v>
                </c:pt>
                <c:pt idx="808">
                  <c:v>4040</c:v>
                </c:pt>
                <c:pt idx="809">
                  <c:v>4045</c:v>
                </c:pt>
                <c:pt idx="810">
                  <c:v>4050</c:v>
                </c:pt>
                <c:pt idx="811">
                  <c:v>4055</c:v>
                </c:pt>
                <c:pt idx="812">
                  <c:v>4060</c:v>
                </c:pt>
                <c:pt idx="813">
                  <c:v>4065</c:v>
                </c:pt>
                <c:pt idx="814">
                  <c:v>4070</c:v>
                </c:pt>
                <c:pt idx="815">
                  <c:v>4075</c:v>
                </c:pt>
                <c:pt idx="816">
                  <c:v>4080</c:v>
                </c:pt>
                <c:pt idx="817">
                  <c:v>4085</c:v>
                </c:pt>
                <c:pt idx="818">
                  <c:v>4090</c:v>
                </c:pt>
                <c:pt idx="819">
                  <c:v>4095</c:v>
                </c:pt>
                <c:pt idx="820">
                  <c:v>4100</c:v>
                </c:pt>
                <c:pt idx="821">
                  <c:v>4105</c:v>
                </c:pt>
                <c:pt idx="822">
                  <c:v>4110</c:v>
                </c:pt>
                <c:pt idx="823">
                  <c:v>4115</c:v>
                </c:pt>
                <c:pt idx="824">
                  <c:v>4120</c:v>
                </c:pt>
                <c:pt idx="825">
                  <c:v>4125</c:v>
                </c:pt>
                <c:pt idx="826">
                  <c:v>4130</c:v>
                </c:pt>
                <c:pt idx="827">
                  <c:v>4135</c:v>
                </c:pt>
                <c:pt idx="828">
                  <c:v>4140</c:v>
                </c:pt>
                <c:pt idx="829">
                  <c:v>4145</c:v>
                </c:pt>
                <c:pt idx="830">
                  <c:v>4150</c:v>
                </c:pt>
                <c:pt idx="831">
                  <c:v>4155</c:v>
                </c:pt>
                <c:pt idx="832">
                  <c:v>4160</c:v>
                </c:pt>
                <c:pt idx="833">
                  <c:v>4165</c:v>
                </c:pt>
                <c:pt idx="834">
                  <c:v>4170</c:v>
                </c:pt>
                <c:pt idx="835">
                  <c:v>4175</c:v>
                </c:pt>
                <c:pt idx="836">
                  <c:v>4180</c:v>
                </c:pt>
                <c:pt idx="837">
                  <c:v>4185</c:v>
                </c:pt>
                <c:pt idx="838">
                  <c:v>4190</c:v>
                </c:pt>
                <c:pt idx="839">
                  <c:v>4195</c:v>
                </c:pt>
                <c:pt idx="840">
                  <c:v>4200</c:v>
                </c:pt>
                <c:pt idx="841">
                  <c:v>4205</c:v>
                </c:pt>
                <c:pt idx="842">
                  <c:v>4210</c:v>
                </c:pt>
                <c:pt idx="843">
                  <c:v>4215</c:v>
                </c:pt>
                <c:pt idx="844">
                  <c:v>4220</c:v>
                </c:pt>
                <c:pt idx="845">
                  <c:v>4225</c:v>
                </c:pt>
                <c:pt idx="846">
                  <c:v>4230</c:v>
                </c:pt>
                <c:pt idx="847">
                  <c:v>4235</c:v>
                </c:pt>
                <c:pt idx="848">
                  <c:v>4240</c:v>
                </c:pt>
                <c:pt idx="849">
                  <c:v>4245</c:v>
                </c:pt>
                <c:pt idx="850">
                  <c:v>4250</c:v>
                </c:pt>
                <c:pt idx="851">
                  <c:v>4255</c:v>
                </c:pt>
                <c:pt idx="852">
                  <c:v>4260</c:v>
                </c:pt>
                <c:pt idx="853">
                  <c:v>4265</c:v>
                </c:pt>
                <c:pt idx="854">
                  <c:v>4270</c:v>
                </c:pt>
                <c:pt idx="855">
                  <c:v>4275</c:v>
                </c:pt>
                <c:pt idx="856">
                  <c:v>4280</c:v>
                </c:pt>
                <c:pt idx="857">
                  <c:v>4285</c:v>
                </c:pt>
                <c:pt idx="858">
                  <c:v>4290</c:v>
                </c:pt>
                <c:pt idx="859">
                  <c:v>4295</c:v>
                </c:pt>
                <c:pt idx="860">
                  <c:v>4300</c:v>
                </c:pt>
                <c:pt idx="861">
                  <c:v>4305</c:v>
                </c:pt>
                <c:pt idx="862">
                  <c:v>4310</c:v>
                </c:pt>
                <c:pt idx="863">
                  <c:v>4315</c:v>
                </c:pt>
                <c:pt idx="864">
                  <c:v>4320</c:v>
                </c:pt>
              </c:numCache>
            </c:numRef>
          </c:xVal>
          <c:yVal>
            <c:numRef>
              <c:f>Routing!$C$58:$C$922</c:f>
              <c:numCache>
                <c:formatCode>#,##0.0</c:formatCode>
                <c:ptCount val="8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numCache>
            </c:numRef>
          </c:yVal>
          <c:smooth val="1"/>
          <c:extLst>
            <c:ext xmlns:c16="http://schemas.microsoft.com/office/drawing/2014/chart" uri="{C3380CC4-5D6E-409C-BE32-E72D297353CC}">
              <c16:uniqueId val="{00000000-97A3-4A45-8CAB-B4BBB090FC07}"/>
            </c:ext>
          </c:extLst>
        </c:ser>
        <c:ser>
          <c:idx val="1"/>
          <c:order val="1"/>
          <c:spPr>
            <a:ln>
              <a:noFill/>
            </a:ln>
          </c:spPr>
          <c:marker>
            <c:symbol val="circle"/>
            <c:size val="7"/>
            <c:spPr>
              <a:solidFill>
                <a:srgbClr val="FF0000"/>
              </a:solidFill>
              <a:ln cmpd="sng">
                <a:solidFill>
                  <a:srgbClr val="FF0000"/>
                </a:solidFill>
              </a:ln>
            </c:spPr>
          </c:marker>
          <c:xVal>
            <c:numRef>
              <c:f>Routing!$B$58:$B$922</c:f>
              <c:numCache>
                <c:formatCode>0</c:formatCode>
                <c:ptCount val="865"/>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pt idx="61">
                  <c:v>305</c:v>
                </c:pt>
                <c:pt idx="62">
                  <c:v>310</c:v>
                </c:pt>
                <c:pt idx="63">
                  <c:v>315</c:v>
                </c:pt>
                <c:pt idx="64">
                  <c:v>320</c:v>
                </c:pt>
                <c:pt idx="65">
                  <c:v>325</c:v>
                </c:pt>
                <c:pt idx="66">
                  <c:v>330</c:v>
                </c:pt>
                <c:pt idx="67">
                  <c:v>335</c:v>
                </c:pt>
                <c:pt idx="68">
                  <c:v>340</c:v>
                </c:pt>
                <c:pt idx="69">
                  <c:v>345</c:v>
                </c:pt>
                <c:pt idx="70">
                  <c:v>350</c:v>
                </c:pt>
                <c:pt idx="71">
                  <c:v>355</c:v>
                </c:pt>
                <c:pt idx="72">
                  <c:v>360</c:v>
                </c:pt>
                <c:pt idx="73">
                  <c:v>365</c:v>
                </c:pt>
                <c:pt idx="74">
                  <c:v>370</c:v>
                </c:pt>
                <c:pt idx="75">
                  <c:v>375</c:v>
                </c:pt>
                <c:pt idx="76">
                  <c:v>380</c:v>
                </c:pt>
                <c:pt idx="77">
                  <c:v>385</c:v>
                </c:pt>
                <c:pt idx="78">
                  <c:v>390</c:v>
                </c:pt>
                <c:pt idx="79">
                  <c:v>395</c:v>
                </c:pt>
                <c:pt idx="80">
                  <c:v>400</c:v>
                </c:pt>
                <c:pt idx="81">
                  <c:v>405</c:v>
                </c:pt>
                <c:pt idx="82">
                  <c:v>410</c:v>
                </c:pt>
                <c:pt idx="83">
                  <c:v>415</c:v>
                </c:pt>
                <c:pt idx="84">
                  <c:v>420</c:v>
                </c:pt>
                <c:pt idx="85">
                  <c:v>425</c:v>
                </c:pt>
                <c:pt idx="86">
                  <c:v>430</c:v>
                </c:pt>
                <c:pt idx="87">
                  <c:v>435</c:v>
                </c:pt>
                <c:pt idx="88">
                  <c:v>440</c:v>
                </c:pt>
                <c:pt idx="89">
                  <c:v>445</c:v>
                </c:pt>
                <c:pt idx="90">
                  <c:v>450</c:v>
                </c:pt>
                <c:pt idx="91">
                  <c:v>455</c:v>
                </c:pt>
                <c:pt idx="92">
                  <c:v>460</c:v>
                </c:pt>
                <c:pt idx="93">
                  <c:v>465</c:v>
                </c:pt>
                <c:pt idx="94">
                  <c:v>470</c:v>
                </c:pt>
                <c:pt idx="95">
                  <c:v>475</c:v>
                </c:pt>
                <c:pt idx="96">
                  <c:v>480</c:v>
                </c:pt>
                <c:pt idx="97">
                  <c:v>485</c:v>
                </c:pt>
                <c:pt idx="98">
                  <c:v>490</c:v>
                </c:pt>
                <c:pt idx="99">
                  <c:v>495</c:v>
                </c:pt>
                <c:pt idx="100">
                  <c:v>500</c:v>
                </c:pt>
                <c:pt idx="101">
                  <c:v>505</c:v>
                </c:pt>
                <c:pt idx="102">
                  <c:v>510</c:v>
                </c:pt>
                <c:pt idx="103">
                  <c:v>515</c:v>
                </c:pt>
                <c:pt idx="104">
                  <c:v>520</c:v>
                </c:pt>
                <c:pt idx="105">
                  <c:v>525</c:v>
                </c:pt>
                <c:pt idx="106">
                  <c:v>530</c:v>
                </c:pt>
                <c:pt idx="107">
                  <c:v>535</c:v>
                </c:pt>
                <c:pt idx="108">
                  <c:v>540</c:v>
                </c:pt>
                <c:pt idx="109">
                  <c:v>545</c:v>
                </c:pt>
                <c:pt idx="110">
                  <c:v>550</c:v>
                </c:pt>
                <c:pt idx="111">
                  <c:v>555</c:v>
                </c:pt>
                <c:pt idx="112">
                  <c:v>560</c:v>
                </c:pt>
                <c:pt idx="113">
                  <c:v>565</c:v>
                </c:pt>
                <c:pt idx="114">
                  <c:v>570</c:v>
                </c:pt>
                <c:pt idx="115">
                  <c:v>575</c:v>
                </c:pt>
                <c:pt idx="116">
                  <c:v>580</c:v>
                </c:pt>
                <c:pt idx="117">
                  <c:v>585</c:v>
                </c:pt>
                <c:pt idx="118">
                  <c:v>590</c:v>
                </c:pt>
                <c:pt idx="119">
                  <c:v>595</c:v>
                </c:pt>
                <c:pt idx="120">
                  <c:v>600</c:v>
                </c:pt>
                <c:pt idx="121">
                  <c:v>605</c:v>
                </c:pt>
                <c:pt idx="122">
                  <c:v>610</c:v>
                </c:pt>
                <c:pt idx="123">
                  <c:v>615</c:v>
                </c:pt>
                <c:pt idx="124">
                  <c:v>620</c:v>
                </c:pt>
                <c:pt idx="125">
                  <c:v>625</c:v>
                </c:pt>
                <c:pt idx="126">
                  <c:v>630</c:v>
                </c:pt>
                <c:pt idx="127">
                  <c:v>635</c:v>
                </c:pt>
                <c:pt idx="128">
                  <c:v>640</c:v>
                </c:pt>
                <c:pt idx="129">
                  <c:v>645</c:v>
                </c:pt>
                <c:pt idx="130">
                  <c:v>650</c:v>
                </c:pt>
                <c:pt idx="131">
                  <c:v>655</c:v>
                </c:pt>
                <c:pt idx="132">
                  <c:v>660</c:v>
                </c:pt>
                <c:pt idx="133">
                  <c:v>665</c:v>
                </c:pt>
                <c:pt idx="134">
                  <c:v>670</c:v>
                </c:pt>
                <c:pt idx="135">
                  <c:v>675</c:v>
                </c:pt>
                <c:pt idx="136">
                  <c:v>680</c:v>
                </c:pt>
                <c:pt idx="137">
                  <c:v>685</c:v>
                </c:pt>
                <c:pt idx="138">
                  <c:v>690</c:v>
                </c:pt>
                <c:pt idx="139">
                  <c:v>695</c:v>
                </c:pt>
                <c:pt idx="140">
                  <c:v>700</c:v>
                </c:pt>
                <c:pt idx="141">
                  <c:v>705</c:v>
                </c:pt>
                <c:pt idx="142">
                  <c:v>710</c:v>
                </c:pt>
                <c:pt idx="143">
                  <c:v>715</c:v>
                </c:pt>
                <c:pt idx="144">
                  <c:v>720</c:v>
                </c:pt>
                <c:pt idx="145">
                  <c:v>725</c:v>
                </c:pt>
                <c:pt idx="146">
                  <c:v>730</c:v>
                </c:pt>
                <c:pt idx="147">
                  <c:v>735</c:v>
                </c:pt>
                <c:pt idx="148">
                  <c:v>740</c:v>
                </c:pt>
                <c:pt idx="149">
                  <c:v>745</c:v>
                </c:pt>
                <c:pt idx="150">
                  <c:v>750</c:v>
                </c:pt>
                <c:pt idx="151">
                  <c:v>755</c:v>
                </c:pt>
                <c:pt idx="152">
                  <c:v>760</c:v>
                </c:pt>
                <c:pt idx="153">
                  <c:v>765</c:v>
                </c:pt>
                <c:pt idx="154">
                  <c:v>770</c:v>
                </c:pt>
                <c:pt idx="155">
                  <c:v>775</c:v>
                </c:pt>
                <c:pt idx="156">
                  <c:v>780</c:v>
                </c:pt>
                <c:pt idx="157">
                  <c:v>785</c:v>
                </c:pt>
                <c:pt idx="158">
                  <c:v>790</c:v>
                </c:pt>
                <c:pt idx="159">
                  <c:v>795</c:v>
                </c:pt>
                <c:pt idx="160">
                  <c:v>800</c:v>
                </c:pt>
                <c:pt idx="161">
                  <c:v>805</c:v>
                </c:pt>
                <c:pt idx="162">
                  <c:v>810</c:v>
                </c:pt>
                <c:pt idx="163">
                  <c:v>815</c:v>
                </c:pt>
                <c:pt idx="164">
                  <c:v>820</c:v>
                </c:pt>
                <c:pt idx="165">
                  <c:v>825</c:v>
                </c:pt>
                <c:pt idx="166">
                  <c:v>830</c:v>
                </c:pt>
                <c:pt idx="167">
                  <c:v>835</c:v>
                </c:pt>
                <c:pt idx="168">
                  <c:v>840</c:v>
                </c:pt>
                <c:pt idx="169">
                  <c:v>845</c:v>
                </c:pt>
                <c:pt idx="170">
                  <c:v>850</c:v>
                </c:pt>
                <c:pt idx="171">
                  <c:v>855</c:v>
                </c:pt>
                <c:pt idx="172">
                  <c:v>860</c:v>
                </c:pt>
                <c:pt idx="173">
                  <c:v>865</c:v>
                </c:pt>
                <c:pt idx="174">
                  <c:v>870</c:v>
                </c:pt>
                <c:pt idx="175">
                  <c:v>875</c:v>
                </c:pt>
                <c:pt idx="176">
                  <c:v>880</c:v>
                </c:pt>
                <c:pt idx="177">
                  <c:v>885</c:v>
                </c:pt>
                <c:pt idx="178">
                  <c:v>890</c:v>
                </c:pt>
                <c:pt idx="179">
                  <c:v>895</c:v>
                </c:pt>
                <c:pt idx="180">
                  <c:v>900</c:v>
                </c:pt>
                <c:pt idx="181">
                  <c:v>905</c:v>
                </c:pt>
                <c:pt idx="182">
                  <c:v>910</c:v>
                </c:pt>
                <c:pt idx="183">
                  <c:v>915</c:v>
                </c:pt>
                <c:pt idx="184">
                  <c:v>920</c:v>
                </c:pt>
                <c:pt idx="185">
                  <c:v>925</c:v>
                </c:pt>
                <c:pt idx="186">
                  <c:v>930</c:v>
                </c:pt>
                <c:pt idx="187">
                  <c:v>935</c:v>
                </c:pt>
                <c:pt idx="188">
                  <c:v>940</c:v>
                </c:pt>
                <c:pt idx="189">
                  <c:v>945</c:v>
                </c:pt>
                <c:pt idx="190">
                  <c:v>950</c:v>
                </c:pt>
                <c:pt idx="191">
                  <c:v>955</c:v>
                </c:pt>
                <c:pt idx="192">
                  <c:v>960</c:v>
                </c:pt>
                <c:pt idx="193">
                  <c:v>965</c:v>
                </c:pt>
                <c:pt idx="194">
                  <c:v>970</c:v>
                </c:pt>
                <c:pt idx="195">
                  <c:v>975</c:v>
                </c:pt>
                <c:pt idx="196">
                  <c:v>980</c:v>
                </c:pt>
                <c:pt idx="197">
                  <c:v>985</c:v>
                </c:pt>
                <c:pt idx="198">
                  <c:v>990</c:v>
                </c:pt>
                <c:pt idx="199">
                  <c:v>995</c:v>
                </c:pt>
                <c:pt idx="200">
                  <c:v>1000</c:v>
                </c:pt>
                <c:pt idx="201">
                  <c:v>1005</c:v>
                </c:pt>
                <c:pt idx="202">
                  <c:v>1010</c:v>
                </c:pt>
                <c:pt idx="203">
                  <c:v>1015</c:v>
                </c:pt>
                <c:pt idx="204">
                  <c:v>1020</c:v>
                </c:pt>
                <c:pt idx="205">
                  <c:v>1025</c:v>
                </c:pt>
                <c:pt idx="206">
                  <c:v>1030</c:v>
                </c:pt>
                <c:pt idx="207">
                  <c:v>1035</c:v>
                </c:pt>
                <c:pt idx="208">
                  <c:v>1040</c:v>
                </c:pt>
                <c:pt idx="209">
                  <c:v>1045</c:v>
                </c:pt>
                <c:pt idx="210">
                  <c:v>1050</c:v>
                </c:pt>
                <c:pt idx="211">
                  <c:v>1055</c:v>
                </c:pt>
                <c:pt idx="212">
                  <c:v>1060</c:v>
                </c:pt>
                <c:pt idx="213">
                  <c:v>1065</c:v>
                </c:pt>
                <c:pt idx="214">
                  <c:v>1070</c:v>
                </c:pt>
                <c:pt idx="215">
                  <c:v>1075</c:v>
                </c:pt>
                <c:pt idx="216">
                  <c:v>1080</c:v>
                </c:pt>
                <c:pt idx="217">
                  <c:v>1085</c:v>
                </c:pt>
                <c:pt idx="218">
                  <c:v>1090</c:v>
                </c:pt>
                <c:pt idx="219">
                  <c:v>1095</c:v>
                </c:pt>
                <c:pt idx="220">
                  <c:v>1100</c:v>
                </c:pt>
                <c:pt idx="221">
                  <c:v>1105</c:v>
                </c:pt>
                <c:pt idx="222">
                  <c:v>1110</c:v>
                </c:pt>
                <c:pt idx="223">
                  <c:v>1115</c:v>
                </c:pt>
                <c:pt idx="224">
                  <c:v>1120</c:v>
                </c:pt>
                <c:pt idx="225">
                  <c:v>1125</c:v>
                </c:pt>
                <c:pt idx="226">
                  <c:v>1130</c:v>
                </c:pt>
                <c:pt idx="227">
                  <c:v>1135</c:v>
                </c:pt>
                <c:pt idx="228">
                  <c:v>1140</c:v>
                </c:pt>
                <c:pt idx="229">
                  <c:v>1145</c:v>
                </c:pt>
                <c:pt idx="230">
                  <c:v>1150</c:v>
                </c:pt>
                <c:pt idx="231">
                  <c:v>1155</c:v>
                </c:pt>
                <c:pt idx="232">
                  <c:v>1160</c:v>
                </c:pt>
                <c:pt idx="233">
                  <c:v>1165</c:v>
                </c:pt>
                <c:pt idx="234">
                  <c:v>1170</c:v>
                </c:pt>
                <c:pt idx="235">
                  <c:v>1175</c:v>
                </c:pt>
                <c:pt idx="236">
                  <c:v>1180</c:v>
                </c:pt>
                <c:pt idx="237">
                  <c:v>1185</c:v>
                </c:pt>
                <c:pt idx="238">
                  <c:v>1190</c:v>
                </c:pt>
                <c:pt idx="239">
                  <c:v>1195</c:v>
                </c:pt>
                <c:pt idx="240">
                  <c:v>1200</c:v>
                </c:pt>
                <c:pt idx="241">
                  <c:v>1205</c:v>
                </c:pt>
                <c:pt idx="242">
                  <c:v>1210</c:v>
                </c:pt>
                <c:pt idx="243">
                  <c:v>1215</c:v>
                </c:pt>
                <c:pt idx="244">
                  <c:v>1220</c:v>
                </c:pt>
                <c:pt idx="245">
                  <c:v>1225</c:v>
                </c:pt>
                <c:pt idx="246">
                  <c:v>1230</c:v>
                </c:pt>
                <c:pt idx="247">
                  <c:v>1235</c:v>
                </c:pt>
                <c:pt idx="248">
                  <c:v>1240</c:v>
                </c:pt>
                <c:pt idx="249">
                  <c:v>1245</c:v>
                </c:pt>
                <c:pt idx="250">
                  <c:v>1250</c:v>
                </c:pt>
                <c:pt idx="251">
                  <c:v>1255</c:v>
                </c:pt>
                <c:pt idx="252">
                  <c:v>1260</c:v>
                </c:pt>
                <c:pt idx="253">
                  <c:v>1265</c:v>
                </c:pt>
                <c:pt idx="254">
                  <c:v>1270</c:v>
                </c:pt>
                <c:pt idx="255">
                  <c:v>1275</c:v>
                </c:pt>
                <c:pt idx="256">
                  <c:v>1280</c:v>
                </c:pt>
                <c:pt idx="257">
                  <c:v>1285</c:v>
                </c:pt>
                <c:pt idx="258">
                  <c:v>1290</c:v>
                </c:pt>
                <c:pt idx="259">
                  <c:v>1295</c:v>
                </c:pt>
                <c:pt idx="260">
                  <c:v>1300</c:v>
                </c:pt>
                <c:pt idx="261">
                  <c:v>1305</c:v>
                </c:pt>
                <c:pt idx="262">
                  <c:v>1310</c:v>
                </c:pt>
                <c:pt idx="263">
                  <c:v>1315</c:v>
                </c:pt>
                <c:pt idx="264">
                  <c:v>1320</c:v>
                </c:pt>
                <c:pt idx="265">
                  <c:v>1325</c:v>
                </c:pt>
                <c:pt idx="266">
                  <c:v>1330</c:v>
                </c:pt>
                <c:pt idx="267">
                  <c:v>1335</c:v>
                </c:pt>
                <c:pt idx="268">
                  <c:v>1340</c:v>
                </c:pt>
                <c:pt idx="269">
                  <c:v>1345</c:v>
                </c:pt>
                <c:pt idx="270">
                  <c:v>1350</c:v>
                </c:pt>
                <c:pt idx="271">
                  <c:v>1355</c:v>
                </c:pt>
                <c:pt idx="272">
                  <c:v>1360</c:v>
                </c:pt>
                <c:pt idx="273">
                  <c:v>1365</c:v>
                </c:pt>
                <c:pt idx="274">
                  <c:v>1370</c:v>
                </c:pt>
                <c:pt idx="275">
                  <c:v>1375</c:v>
                </c:pt>
                <c:pt idx="276">
                  <c:v>1380</c:v>
                </c:pt>
                <c:pt idx="277">
                  <c:v>1385</c:v>
                </c:pt>
                <c:pt idx="278">
                  <c:v>1390</c:v>
                </c:pt>
                <c:pt idx="279">
                  <c:v>1395</c:v>
                </c:pt>
                <c:pt idx="280">
                  <c:v>1400</c:v>
                </c:pt>
                <c:pt idx="281">
                  <c:v>1405</c:v>
                </c:pt>
                <c:pt idx="282">
                  <c:v>1410</c:v>
                </c:pt>
                <c:pt idx="283">
                  <c:v>1415</c:v>
                </c:pt>
                <c:pt idx="284">
                  <c:v>1420</c:v>
                </c:pt>
                <c:pt idx="285">
                  <c:v>1425</c:v>
                </c:pt>
                <c:pt idx="286">
                  <c:v>1430</c:v>
                </c:pt>
                <c:pt idx="287">
                  <c:v>1435</c:v>
                </c:pt>
                <c:pt idx="288">
                  <c:v>1440</c:v>
                </c:pt>
                <c:pt idx="289">
                  <c:v>1445</c:v>
                </c:pt>
                <c:pt idx="290">
                  <c:v>1450</c:v>
                </c:pt>
                <c:pt idx="291">
                  <c:v>1455</c:v>
                </c:pt>
                <c:pt idx="292">
                  <c:v>1460</c:v>
                </c:pt>
                <c:pt idx="293">
                  <c:v>1465</c:v>
                </c:pt>
                <c:pt idx="294">
                  <c:v>1470</c:v>
                </c:pt>
                <c:pt idx="295">
                  <c:v>1475</c:v>
                </c:pt>
                <c:pt idx="296">
                  <c:v>1480</c:v>
                </c:pt>
                <c:pt idx="297">
                  <c:v>1485</c:v>
                </c:pt>
                <c:pt idx="298">
                  <c:v>1490</c:v>
                </c:pt>
                <c:pt idx="299">
                  <c:v>1495</c:v>
                </c:pt>
                <c:pt idx="300">
                  <c:v>1500</c:v>
                </c:pt>
                <c:pt idx="301">
                  <c:v>1505</c:v>
                </c:pt>
                <c:pt idx="302">
                  <c:v>1510</c:v>
                </c:pt>
                <c:pt idx="303">
                  <c:v>1515</c:v>
                </c:pt>
                <c:pt idx="304">
                  <c:v>1520</c:v>
                </c:pt>
                <c:pt idx="305">
                  <c:v>1525</c:v>
                </c:pt>
                <c:pt idx="306">
                  <c:v>1530</c:v>
                </c:pt>
                <c:pt idx="307">
                  <c:v>1535</c:v>
                </c:pt>
                <c:pt idx="308">
                  <c:v>1540</c:v>
                </c:pt>
                <c:pt idx="309">
                  <c:v>1545</c:v>
                </c:pt>
                <c:pt idx="310">
                  <c:v>1550</c:v>
                </c:pt>
                <c:pt idx="311">
                  <c:v>1555</c:v>
                </c:pt>
                <c:pt idx="312">
                  <c:v>1560</c:v>
                </c:pt>
                <c:pt idx="313">
                  <c:v>1565</c:v>
                </c:pt>
                <c:pt idx="314">
                  <c:v>1570</c:v>
                </c:pt>
                <c:pt idx="315">
                  <c:v>1575</c:v>
                </c:pt>
                <c:pt idx="316">
                  <c:v>1580</c:v>
                </c:pt>
                <c:pt idx="317">
                  <c:v>1585</c:v>
                </c:pt>
                <c:pt idx="318">
                  <c:v>1590</c:v>
                </c:pt>
                <c:pt idx="319">
                  <c:v>1595</c:v>
                </c:pt>
                <c:pt idx="320">
                  <c:v>1600</c:v>
                </c:pt>
                <c:pt idx="321">
                  <c:v>1605</c:v>
                </c:pt>
                <c:pt idx="322">
                  <c:v>1610</c:v>
                </c:pt>
                <c:pt idx="323">
                  <c:v>1615</c:v>
                </c:pt>
                <c:pt idx="324">
                  <c:v>1620</c:v>
                </c:pt>
                <c:pt idx="325">
                  <c:v>1625</c:v>
                </c:pt>
                <c:pt idx="326">
                  <c:v>1630</c:v>
                </c:pt>
                <c:pt idx="327">
                  <c:v>1635</c:v>
                </c:pt>
                <c:pt idx="328">
                  <c:v>1640</c:v>
                </c:pt>
                <c:pt idx="329">
                  <c:v>1645</c:v>
                </c:pt>
                <c:pt idx="330">
                  <c:v>1650</c:v>
                </c:pt>
                <c:pt idx="331">
                  <c:v>1655</c:v>
                </c:pt>
                <c:pt idx="332">
                  <c:v>1660</c:v>
                </c:pt>
                <c:pt idx="333">
                  <c:v>1665</c:v>
                </c:pt>
                <c:pt idx="334">
                  <c:v>1670</c:v>
                </c:pt>
                <c:pt idx="335">
                  <c:v>1675</c:v>
                </c:pt>
                <c:pt idx="336">
                  <c:v>1680</c:v>
                </c:pt>
                <c:pt idx="337">
                  <c:v>1685</c:v>
                </c:pt>
                <c:pt idx="338">
                  <c:v>1690</c:v>
                </c:pt>
                <c:pt idx="339">
                  <c:v>1695</c:v>
                </c:pt>
                <c:pt idx="340">
                  <c:v>1700</c:v>
                </c:pt>
                <c:pt idx="341">
                  <c:v>1705</c:v>
                </c:pt>
                <c:pt idx="342">
                  <c:v>1710</c:v>
                </c:pt>
                <c:pt idx="343">
                  <c:v>1715</c:v>
                </c:pt>
                <c:pt idx="344">
                  <c:v>1720</c:v>
                </c:pt>
                <c:pt idx="345">
                  <c:v>1725</c:v>
                </c:pt>
                <c:pt idx="346">
                  <c:v>1730</c:v>
                </c:pt>
                <c:pt idx="347">
                  <c:v>1735</c:v>
                </c:pt>
                <c:pt idx="348">
                  <c:v>1740</c:v>
                </c:pt>
                <c:pt idx="349">
                  <c:v>1745</c:v>
                </c:pt>
                <c:pt idx="350">
                  <c:v>1750</c:v>
                </c:pt>
                <c:pt idx="351">
                  <c:v>1755</c:v>
                </c:pt>
                <c:pt idx="352">
                  <c:v>1760</c:v>
                </c:pt>
                <c:pt idx="353">
                  <c:v>1765</c:v>
                </c:pt>
                <c:pt idx="354">
                  <c:v>1770</c:v>
                </c:pt>
                <c:pt idx="355">
                  <c:v>1775</c:v>
                </c:pt>
                <c:pt idx="356">
                  <c:v>1780</c:v>
                </c:pt>
                <c:pt idx="357">
                  <c:v>1785</c:v>
                </c:pt>
                <c:pt idx="358">
                  <c:v>1790</c:v>
                </c:pt>
                <c:pt idx="359">
                  <c:v>1795</c:v>
                </c:pt>
                <c:pt idx="360">
                  <c:v>1800</c:v>
                </c:pt>
                <c:pt idx="361">
                  <c:v>1805</c:v>
                </c:pt>
                <c:pt idx="362">
                  <c:v>1810</c:v>
                </c:pt>
                <c:pt idx="363">
                  <c:v>1815</c:v>
                </c:pt>
                <c:pt idx="364">
                  <c:v>1820</c:v>
                </c:pt>
                <c:pt idx="365">
                  <c:v>1825</c:v>
                </c:pt>
                <c:pt idx="366">
                  <c:v>1830</c:v>
                </c:pt>
                <c:pt idx="367">
                  <c:v>1835</c:v>
                </c:pt>
                <c:pt idx="368">
                  <c:v>1840</c:v>
                </c:pt>
                <c:pt idx="369">
                  <c:v>1845</c:v>
                </c:pt>
                <c:pt idx="370">
                  <c:v>1850</c:v>
                </c:pt>
                <c:pt idx="371">
                  <c:v>1855</c:v>
                </c:pt>
                <c:pt idx="372">
                  <c:v>1860</c:v>
                </c:pt>
                <c:pt idx="373">
                  <c:v>1865</c:v>
                </c:pt>
                <c:pt idx="374">
                  <c:v>1870</c:v>
                </c:pt>
                <c:pt idx="375">
                  <c:v>1875</c:v>
                </c:pt>
                <c:pt idx="376">
                  <c:v>1880</c:v>
                </c:pt>
                <c:pt idx="377">
                  <c:v>1885</c:v>
                </c:pt>
                <c:pt idx="378">
                  <c:v>1890</c:v>
                </c:pt>
                <c:pt idx="379">
                  <c:v>1895</c:v>
                </c:pt>
                <c:pt idx="380">
                  <c:v>1900</c:v>
                </c:pt>
                <c:pt idx="381">
                  <c:v>1905</c:v>
                </c:pt>
                <c:pt idx="382">
                  <c:v>1910</c:v>
                </c:pt>
                <c:pt idx="383">
                  <c:v>1915</c:v>
                </c:pt>
                <c:pt idx="384">
                  <c:v>1920</c:v>
                </c:pt>
                <c:pt idx="385">
                  <c:v>1925</c:v>
                </c:pt>
                <c:pt idx="386">
                  <c:v>1930</c:v>
                </c:pt>
                <c:pt idx="387">
                  <c:v>1935</c:v>
                </c:pt>
                <c:pt idx="388">
                  <c:v>1940</c:v>
                </c:pt>
                <c:pt idx="389">
                  <c:v>1945</c:v>
                </c:pt>
                <c:pt idx="390">
                  <c:v>1950</c:v>
                </c:pt>
                <c:pt idx="391">
                  <c:v>1955</c:v>
                </c:pt>
                <c:pt idx="392">
                  <c:v>1960</c:v>
                </c:pt>
                <c:pt idx="393">
                  <c:v>1965</c:v>
                </c:pt>
                <c:pt idx="394">
                  <c:v>1970</c:v>
                </c:pt>
                <c:pt idx="395">
                  <c:v>1975</c:v>
                </c:pt>
                <c:pt idx="396">
                  <c:v>1980</c:v>
                </c:pt>
                <c:pt idx="397">
                  <c:v>1985</c:v>
                </c:pt>
                <c:pt idx="398">
                  <c:v>1990</c:v>
                </c:pt>
                <c:pt idx="399">
                  <c:v>1995</c:v>
                </c:pt>
                <c:pt idx="400">
                  <c:v>2000</c:v>
                </c:pt>
                <c:pt idx="401">
                  <c:v>2005</c:v>
                </c:pt>
                <c:pt idx="402">
                  <c:v>2010</c:v>
                </c:pt>
                <c:pt idx="403">
                  <c:v>2015</c:v>
                </c:pt>
                <c:pt idx="404">
                  <c:v>2020</c:v>
                </c:pt>
                <c:pt idx="405">
                  <c:v>2025</c:v>
                </c:pt>
                <c:pt idx="406">
                  <c:v>2030</c:v>
                </c:pt>
                <c:pt idx="407">
                  <c:v>2035</c:v>
                </c:pt>
                <c:pt idx="408">
                  <c:v>2040</c:v>
                </c:pt>
                <c:pt idx="409">
                  <c:v>2045</c:v>
                </c:pt>
                <c:pt idx="410">
                  <c:v>2050</c:v>
                </c:pt>
                <c:pt idx="411">
                  <c:v>2055</c:v>
                </c:pt>
                <c:pt idx="412">
                  <c:v>2060</c:v>
                </c:pt>
                <c:pt idx="413">
                  <c:v>2065</c:v>
                </c:pt>
                <c:pt idx="414">
                  <c:v>2070</c:v>
                </c:pt>
                <c:pt idx="415">
                  <c:v>2075</c:v>
                </c:pt>
                <c:pt idx="416">
                  <c:v>2080</c:v>
                </c:pt>
                <c:pt idx="417">
                  <c:v>2085</c:v>
                </c:pt>
                <c:pt idx="418">
                  <c:v>2090</c:v>
                </c:pt>
                <c:pt idx="419">
                  <c:v>2095</c:v>
                </c:pt>
                <c:pt idx="420">
                  <c:v>2100</c:v>
                </c:pt>
                <c:pt idx="421">
                  <c:v>2105</c:v>
                </c:pt>
                <c:pt idx="422">
                  <c:v>2110</c:v>
                </c:pt>
                <c:pt idx="423">
                  <c:v>2115</c:v>
                </c:pt>
                <c:pt idx="424">
                  <c:v>2120</c:v>
                </c:pt>
                <c:pt idx="425">
                  <c:v>2125</c:v>
                </c:pt>
                <c:pt idx="426">
                  <c:v>2130</c:v>
                </c:pt>
                <c:pt idx="427">
                  <c:v>2135</c:v>
                </c:pt>
                <c:pt idx="428">
                  <c:v>2140</c:v>
                </c:pt>
                <c:pt idx="429">
                  <c:v>2145</c:v>
                </c:pt>
                <c:pt idx="430">
                  <c:v>2150</c:v>
                </c:pt>
                <c:pt idx="431">
                  <c:v>2155</c:v>
                </c:pt>
                <c:pt idx="432">
                  <c:v>2160</c:v>
                </c:pt>
                <c:pt idx="433">
                  <c:v>2165</c:v>
                </c:pt>
                <c:pt idx="434">
                  <c:v>2170</c:v>
                </c:pt>
                <c:pt idx="435">
                  <c:v>2175</c:v>
                </c:pt>
                <c:pt idx="436">
                  <c:v>2180</c:v>
                </c:pt>
                <c:pt idx="437">
                  <c:v>2185</c:v>
                </c:pt>
                <c:pt idx="438">
                  <c:v>2190</c:v>
                </c:pt>
                <c:pt idx="439">
                  <c:v>2195</c:v>
                </c:pt>
                <c:pt idx="440">
                  <c:v>2200</c:v>
                </c:pt>
                <c:pt idx="441">
                  <c:v>2205</c:v>
                </c:pt>
                <c:pt idx="442">
                  <c:v>2210</c:v>
                </c:pt>
                <c:pt idx="443">
                  <c:v>2215</c:v>
                </c:pt>
                <c:pt idx="444">
                  <c:v>2220</c:v>
                </c:pt>
                <c:pt idx="445">
                  <c:v>2225</c:v>
                </c:pt>
                <c:pt idx="446">
                  <c:v>2230</c:v>
                </c:pt>
                <c:pt idx="447">
                  <c:v>2235</c:v>
                </c:pt>
                <c:pt idx="448">
                  <c:v>2240</c:v>
                </c:pt>
                <c:pt idx="449">
                  <c:v>2245</c:v>
                </c:pt>
                <c:pt idx="450">
                  <c:v>2250</c:v>
                </c:pt>
                <c:pt idx="451">
                  <c:v>2255</c:v>
                </c:pt>
                <c:pt idx="452">
                  <c:v>2260</c:v>
                </c:pt>
                <c:pt idx="453">
                  <c:v>2265</c:v>
                </c:pt>
                <c:pt idx="454">
                  <c:v>2270</c:v>
                </c:pt>
                <c:pt idx="455">
                  <c:v>2275</c:v>
                </c:pt>
                <c:pt idx="456">
                  <c:v>2280</c:v>
                </c:pt>
                <c:pt idx="457">
                  <c:v>2285</c:v>
                </c:pt>
                <c:pt idx="458">
                  <c:v>2290</c:v>
                </c:pt>
                <c:pt idx="459">
                  <c:v>2295</c:v>
                </c:pt>
                <c:pt idx="460">
                  <c:v>2300</c:v>
                </c:pt>
                <c:pt idx="461">
                  <c:v>2305</c:v>
                </c:pt>
                <c:pt idx="462">
                  <c:v>2310</c:v>
                </c:pt>
                <c:pt idx="463">
                  <c:v>2315</c:v>
                </c:pt>
                <c:pt idx="464">
                  <c:v>2320</c:v>
                </c:pt>
                <c:pt idx="465">
                  <c:v>2325</c:v>
                </c:pt>
                <c:pt idx="466">
                  <c:v>2330</c:v>
                </c:pt>
                <c:pt idx="467">
                  <c:v>2335</c:v>
                </c:pt>
                <c:pt idx="468">
                  <c:v>2340</c:v>
                </c:pt>
                <c:pt idx="469">
                  <c:v>2345</c:v>
                </c:pt>
                <c:pt idx="470">
                  <c:v>2350</c:v>
                </c:pt>
                <c:pt idx="471">
                  <c:v>2355</c:v>
                </c:pt>
                <c:pt idx="472">
                  <c:v>2360</c:v>
                </c:pt>
                <c:pt idx="473">
                  <c:v>2365</c:v>
                </c:pt>
                <c:pt idx="474">
                  <c:v>2370</c:v>
                </c:pt>
                <c:pt idx="475">
                  <c:v>2375</c:v>
                </c:pt>
                <c:pt idx="476">
                  <c:v>2380</c:v>
                </c:pt>
                <c:pt idx="477">
                  <c:v>2385</c:v>
                </c:pt>
                <c:pt idx="478">
                  <c:v>2390</c:v>
                </c:pt>
                <c:pt idx="479">
                  <c:v>2395</c:v>
                </c:pt>
                <c:pt idx="480">
                  <c:v>2400</c:v>
                </c:pt>
                <c:pt idx="481">
                  <c:v>2405</c:v>
                </c:pt>
                <c:pt idx="482">
                  <c:v>2410</c:v>
                </c:pt>
                <c:pt idx="483">
                  <c:v>2415</c:v>
                </c:pt>
                <c:pt idx="484">
                  <c:v>2420</c:v>
                </c:pt>
                <c:pt idx="485">
                  <c:v>2425</c:v>
                </c:pt>
                <c:pt idx="486">
                  <c:v>2430</c:v>
                </c:pt>
                <c:pt idx="487">
                  <c:v>2435</c:v>
                </c:pt>
                <c:pt idx="488">
                  <c:v>2440</c:v>
                </c:pt>
                <c:pt idx="489">
                  <c:v>2445</c:v>
                </c:pt>
                <c:pt idx="490">
                  <c:v>2450</c:v>
                </c:pt>
                <c:pt idx="491">
                  <c:v>2455</c:v>
                </c:pt>
                <c:pt idx="492">
                  <c:v>2460</c:v>
                </c:pt>
                <c:pt idx="493">
                  <c:v>2465</c:v>
                </c:pt>
                <c:pt idx="494">
                  <c:v>2470</c:v>
                </c:pt>
                <c:pt idx="495">
                  <c:v>2475</c:v>
                </c:pt>
                <c:pt idx="496">
                  <c:v>2480</c:v>
                </c:pt>
                <c:pt idx="497">
                  <c:v>2485</c:v>
                </c:pt>
                <c:pt idx="498">
                  <c:v>2490</c:v>
                </c:pt>
                <c:pt idx="499">
                  <c:v>2495</c:v>
                </c:pt>
                <c:pt idx="500">
                  <c:v>2500</c:v>
                </c:pt>
                <c:pt idx="501">
                  <c:v>2505</c:v>
                </c:pt>
                <c:pt idx="502">
                  <c:v>2510</c:v>
                </c:pt>
                <c:pt idx="503">
                  <c:v>2515</c:v>
                </c:pt>
                <c:pt idx="504">
                  <c:v>2520</c:v>
                </c:pt>
                <c:pt idx="505">
                  <c:v>2525</c:v>
                </c:pt>
                <c:pt idx="506">
                  <c:v>2530</c:v>
                </c:pt>
                <c:pt idx="507">
                  <c:v>2535</c:v>
                </c:pt>
                <c:pt idx="508">
                  <c:v>2540</c:v>
                </c:pt>
                <c:pt idx="509">
                  <c:v>2545</c:v>
                </c:pt>
                <c:pt idx="510">
                  <c:v>2550</c:v>
                </c:pt>
                <c:pt idx="511">
                  <c:v>2555</c:v>
                </c:pt>
                <c:pt idx="512">
                  <c:v>2560</c:v>
                </c:pt>
                <c:pt idx="513">
                  <c:v>2565</c:v>
                </c:pt>
                <c:pt idx="514">
                  <c:v>2570</c:v>
                </c:pt>
                <c:pt idx="515">
                  <c:v>2575</c:v>
                </c:pt>
                <c:pt idx="516">
                  <c:v>2580</c:v>
                </c:pt>
                <c:pt idx="517">
                  <c:v>2585</c:v>
                </c:pt>
                <c:pt idx="518">
                  <c:v>2590</c:v>
                </c:pt>
                <c:pt idx="519">
                  <c:v>2595</c:v>
                </c:pt>
                <c:pt idx="520">
                  <c:v>2600</c:v>
                </c:pt>
                <c:pt idx="521">
                  <c:v>2605</c:v>
                </c:pt>
                <c:pt idx="522">
                  <c:v>2610</c:v>
                </c:pt>
                <c:pt idx="523">
                  <c:v>2615</c:v>
                </c:pt>
                <c:pt idx="524">
                  <c:v>2620</c:v>
                </c:pt>
                <c:pt idx="525">
                  <c:v>2625</c:v>
                </c:pt>
                <c:pt idx="526">
                  <c:v>2630</c:v>
                </c:pt>
                <c:pt idx="527">
                  <c:v>2635</c:v>
                </c:pt>
                <c:pt idx="528">
                  <c:v>2640</c:v>
                </c:pt>
                <c:pt idx="529">
                  <c:v>2645</c:v>
                </c:pt>
                <c:pt idx="530">
                  <c:v>2650</c:v>
                </c:pt>
                <c:pt idx="531">
                  <c:v>2655</c:v>
                </c:pt>
                <c:pt idx="532">
                  <c:v>2660</c:v>
                </c:pt>
                <c:pt idx="533">
                  <c:v>2665</c:v>
                </c:pt>
                <c:pt idx="534">
                  <c:v>2670</c:v>
                </c:pt>
                <c:pt idx="535">
                  <c:v>2675</c:v>
                </c:pt>
                <c:pt idx="536">
                  <c:v>2680</c:v>
                </c:pt>
                <c:pt idx="537">
                  <c:v>2685</c:v>
                </c:pt>
                <c:pt idx="538">
                  <c:v>2690</c:v>
                </c:pt>
                <c:pt idx="539">
                  <c:v>2695</c:v>
                </c:pt>
                <c:pt idx="540">
                  <c:v>2700</c:v>
                </c:pt>
                <c:pt idx="541">
                  <c:v>2705</c:v>
                </c:pt>
                <c:pt idx="542">
                  <c:v>2710</c:v>
                </c:pt>
                <c:pt idx="543">
                  <c:v>2715</c:v>
                </c:pt>
                <c:pt idx="544">
                  <c:v>2720</c:v>
                </c:pt>
                <c:pt idx="545">
                  <c:v>2725</c:v>
                </c:pt>
                <c:pt idx="546">
                  <c:v>2730</c:v>
                </c:pt>
                <c:pt idx="547">
                  <c:v>2735</c:v>
                </c:pt>
                <c:pt idx="548">
                  <c:v>2740</c:v>
                </c:pt>
                <c:pt idx="549">
                  <c:v>2745</c:v>
                </c:pt>
                <c:pt idx="550">
                  <c:v>2750</c:v>
                </c:pt>
                <c:pt idx="551">
                  <c:v>2755</c:v>
                </c:pt>
                <c:pt idx="552">
                  <c:v>2760</c:v>
                </c:pt>
                <c:pt idx="553">
                  <c:v>2765</c:v>
                </c:pt>
                <c:pt idx="554">
                  <c:v>2770</c:v>
                </c:pt>
                <c:pt idx="555">
                  <c:v>2775</c:v>
                </c:pt>
                <c:pt idx="556">
                  <c:v>2780</c:v>
                </c:pt>
                <c:pt idx="557">
                  <c:v>2785</c:v>
                </c:pt>
                <c:pt idx="558">
                  <c:v>2790</c:v>
                </c:pt>
                <c:pt idx="559">
                  <c:v>2795</c:v>
                </c:pt>
                <c:pt idx="560">
                  <c:v>2800</c:v>
                </c:pt>
                <c:pt idx="561">
                  <c:v>2805</c:v>
                </c:pt>
                <c:pt idx="562">
                  <c:v>2810</c:v>
                </c:pt>
                <c:pt idx="563">
                  <c:v>2815</c:v>
                </c:pt>
                <c:pt idx="564">
                  <c:v>2820</c:v>
                </c:pt>
                <c:pt idx="565">
                  <c:v>2825</c:v>
                </c:pt>
                <c:pt idx="566">
                  <c:v>2830</c:v>
                </c:pt>
                <c:pt idx="567">
                  <c:v>2835</c:v>
                </c:pt>
                <c:pt idx="568">
                  <c:v>2840</c:v>
                </c:pt>
                <c:pt idx="569">
                  <c:v>2845</c:v>
                </c:pt>
                <c:pt idx="570">
                  <c:v>2850</c:v>
                </c:pt>
                <c:pt idx="571">
                  <c:v>2855</c:v>
                </c:pt>
                <c:pt idx="572">
                  <c:v>2860</c:v>
                </c:pt>
                <c:pt idx="573">
                  <c:v>2865</c:v>
                </c:pt>
                <c:pt idx="574">
                  <c:v>2870</c:v>
                </c:pt>
                <c:pt idx="575">
                  <c:v>2875</c:v>
                </c:pt>
                <c:pt idx="576">
                  <c:v>2880</c:v>
                </c:pt>
                <c:pt idx="577">
                  <c:v>2885</c:v>
                </c:pt>
                <c:pt idx="578">
                  <c:v>2890</c:v>
                </c:pt>
                <c:pt idx="579">
                  <c:v>2895</c:v>
                </c:pt>
                <c:pt idx="580">
                  <c:v>2900</c:v>
                </c:pt>
                <c:pt idx="581">
                  <c:v>2905</c:v>
                </c:pt>
                <c:pt idx="582">
                  <c:v>2910</c:v>
                </c:pt>
                <c:pt idx="583">
                  <c:v>2915</c:v>
                </c:pt>
                <c:pt idx="584">
                  <c:v>2920</c:v>
                </c:pt>
                <c:pt idx="585">
                  <c:v>2925</c:v>
                </c:pt>
                <c:pt idx="586">
                  <c:v>2930</c:v>
                </c:pt>
                <c:pt idx="587">
                  <c:v>2935</c:v>
                </c:pt>
                <c:pt idx="588">
                  <c:v>2940</c:v>
                </c:pt>
                <c:pt idx="589">
                  <c:v>2945</c:v>
                </c:pt>
                <c:pt idx="590">
                  <c:v>2950</c:v>
                </c:pt>
                <c:pt idx="591">
                  <c:v>2955</c:v>
                </c:pt>
                <c:pt idx="592">
                  <c:v>2960</c:v>
                </c:pt>
                <c:pt idx="593">
                  <c:v>2965</c:v>
                </c:pt>
                <c:pt idx="594">
                  <c:v>2970</c:v>
                </c:pt>
                <c:pt idx="595">
                  <c:v>2975</c:v>
                </c:pt>
                <c:pt idx="596">
                  <c:v>2980</c:v>
                </c:pt>
                <c:pt idx="597">
                  <c:v>2985</c:v>
                </c:pt>
                <c:pt idx="598">
                  <c:v>2990</c:v>
                </c:pt>
                <c:pt idx="599">
                  <c:v>2995</c:v>
                </c:pt>
                <c:pt idx="600">
                  <c:v>3000</c:v>
                </c:pt>
                <c:pt idx="601">
                  <c:v>3005</c:v>
                </c:pt>
                <c:pt idx="602">
                  <c:v>3010</c:v>
                </c:pt>
                <c:pt idx="603">
                  <c:v>3015</c:v>
                </c:pt>
                <c:pt idx="604">
                  <c:v>3020</c:v>
                </c:pt>
                <c:pt idx="605">
                  <c:v>3025</c:v>
                </c:pt>
                <c:pt idx="606">
                  <c:v>3030</c:v>
                </c:pt>
                <c:pt idx="607">
                  <c:v>3035</c:v>
                </c:pt>
                <c:pt idx="608">
                  <c:v>3040</c:v>
                </c:pt>
                <c:pt idx="609">
                  <c:v>3045</c:v>
                </c:pt>
                <c:pt idx="610">
                  <c:v>3050</c:v>
                </c:pt>
                <c:pt idx="611">
                  <c:v>3055</c:v>
                </c:pt>
                <c:pt idx="612">
                  <c:v>3060</c:v>
                </c:pt>
                <c:pt idx="613">
                  <c:v>3065</c:v>
                </c:pt>
                <c:pt idx="614">
                  <c:v>3070</c:v>
                </c:pt>
                <c:pt idx="615">
                  <c:v>3075</c:v>
                </c:pt>
                <c:pt idx="616">
                  <c:v>3080</c:v>
                </c:pt>
                <c:pt idx="617">
                  <c:v>3085</c:v>
                </c:pt>
                <c:pt idx="618">
                  <c:v>3090</c:v>
                </c:pt>
                <c:pt idx="619">
                  <c:v>3095</c:v>
                </c:pt>
                <c:pt idx="620">
                  <c:v>3100</c:v>
                </c:pt>
                <c:pt idx="621">
                  <c:v>3105</c:v>
                </c:pt>
                <c:pt idx="622">
                  <c:v>3110</c:v>
                </c:pt>
                <c:pt idx="623">
                  <c:v>3115</c:v>
                </c:pt>
                <c:pt idx="624">
                  <c:v>3120</c:v>
                </c:pt>
                <c:pt idx="625">
                  <c:v>3125</c:v>
                </c:pt>
                <c:pt idx="626">
                  <c:v>3130</c:v>
                </c:pt>
                <c:pt idx="627">
                  <c:v>3135</c:v>
                </c:pt>
                <c:pt idx="628">
                  <c:v>3140</c:v>
                </c:pt>
                <c:pt idx="629">
                  <c:v>3145</c:v>
                </c:pt>
                <c:pt idx="630">
                  <c:v>3150</c:v>
                </c:pt>
                <c:pt idx="631">
                  <c:v>3155</c:v>
                </c:pt>
                <c:pt idx="632">
                  <c:v>3160</c:v>
                </c:pt>
                <c:pt idx="633">
                  <c:v>3165</c:v>
                </c:pt>
                <c:pt idx="634">
                  <c:v>3170</c:v>
                </c:pt>
                <c:pt idx="635">
                  <c:v>3175</c:v>
                </c:pt>
                <c:pt idx="636">
                  <c:v>3180</c:v>
                </c:pt>
                <c:pt idx="637">
                  <c:v>3185</c:v>
                </c:pt>
                <c:pt idx="638">
                  <c:v>3190</c:v>
                </c:pt>
                <c:pt idx="639">
                  <c:v>3195</c:v>
                </c:pt>
                <c:pt idx="640">
                  <c:v>3200</c:v>
                </c:pt>
                <c:pt idx="641">
                  <c:v>3205</c:v>
                </c:pt>
                <c:pt idx="642">
                  <c:v>3210</c:v>
                </c:pt>
                <c:pt idx="643">
                  <c:v>3215</c:v>
                </c:pt>
                <c:pt idx="644">
                  <c:v>3220</c:v>
                </c:pt>
                <c:pt idx="645">
                  <c:v>3225</c:v>
                </c:pt>
                <c:pt idx="646">
                  <c:v>3230</c:v>
                </c:pt>
                <c:pt idx="647">
                  <c:v>3235</c:v>
                </c:pt>
                <c:pt idx="648">
                  <c:v>3240</c:v>
                </c:pt>
                <c:pt idx="649">
                  <c:v>3245</c:v>
                </c:pt>
                <c:pt idx="650">
                  <c:v>3250</c:v>
                </c:pt>
                <c:pt idx="651">
                  <c:v>3255</c:v>
                </c:pt>
                <c:pt idx="652">
                  <c:v>3260</c:v>
                </c:pt>
                <c:pt idx="653">
                  <c:v>3265</c:v>
                </c:pt>
                <c:pt idx="654">
                  <c:v>3270</c:v>
                </c:pt>
                <c:pt idx="655">
                  <c:v>3275</c:v>
                </c:pt>
                <c:pt idx="656">
                  <c:v>3280</c:v>
                </c:pt>
                <c:pt idx="657">
                  <c:v>3285</c:v>
                </c:pt>
                <c:pt idx="658">
                  <c:v>3290</c:v>
                </c:pt>
                <c:pt idx="659">
                  <c:v>3295</c:v>
                </c:pt>
                <c:pt idx="660">
                  <c:v>3300</c:v>
                </c:pt>
                <c:pt idx="661">
                  <c:v>3305</c:v>
                </c:pt>
                <c:pt idx="662">
                  <c:v>3310</c:v>
                </c:pt>
                <c:pt idx="663">
                  <c:v>3315</c:v>
                </c:pt>
                <c:pt idx="664">
                  <c:v>3320</c:v>
                </c:pt>
                <c:pt idx="665">
                  <c:v>3325</c:v>
                </c:pt>
                <c:pt idx="666">
                  <c:v>3330</c:v>
                </c:pt>
                <c:pt idx="667">
                  <c:v>3335</c:v>
                </c:pt>
                <c:pt idx="668">
                  <c:v>3340</c:v>
                </c:pt>
                <c:pt idx="669">
                  <c:v>3345</c:v>
                </c:pt>
                <c:pt idx="670">
                  <c:v>3350</c:v>
                </c:pt>
                <c:pt idx="671">
                  <c:v>3355</c:v>
                </c:pt>
                <c:pt idx="672">
                  <c:v>3360</c:v>
                </c:pt>
                <c:pt idx="673">
                  <c:v>3365</c:v>
                </c:pt>
                <c:pt idx="674">
                  <c:v>3370</c:v>
                </c:pt>
                <c:pt idx="675">
                  <c:v>3375</c:v>
                </c:pt>
                <c:pt idx="676">
                  <c:v>3380</c:v>
                </c:pt>
                <c:pt idx="677">
                  <c:v>3385</c:v>
                </c:pt>
                <c:pt idx="678">
                  <c:v>3390</c:v>
                </c:pt>
                <c:pt idx="679">
                  <c:v>3395</c:v>
                </c:pt>
                <c:pt idx="680">
                  <c:v>3400</c:v>
                </c:pt>
                <c:pt idx="681">
                  <c:v>3405</c:v>
                </c:pt>
                <c:pt idx="682">
                  <c:v>3410</c:v>
                </c:pt>
                <c:pt idx="683">
                  <c:v>3415</c:v>
                </c:pt>
                <c:pt idx="684">
                  <c:v>3420</c:v>
                </c:pt>
                <c:pt idx="685">
                  <c:v>3425</c:v>
                </c:pt>
                <c:pt idx="686">
                  <c:v>3430</c:v>
                </c:pt>
                <c:pt idx="687">
                  <c:v>3435</c:v>
                </c:pt>
                <c:pt idx="688">
                  <c:v>3440</c:v>
                </c:pt>
                <c:pt idx="689">
                  <c:v>3445</c:v>
                </c:pt>
                <c:pt idx="690">
                  <c:v>3450</c:v>
                </c:pt>
                <c:pt idx="691">
                  <c:v>3455</c:v>
                </c:pt>
                <c:pt idx="692">
                  <c:v>3460</c:v>
                </c:pt>
                <c:pt idx="693">
                  <c:v>3465</c:v>
                </c:pt>
                <c:pt idx="694">
                  <c:v>3470</c:v>
                </c:pt>
                <c:pt idx="695">
                  <c:v>3475</c:v>
                </c:pt>
                <c:pt idx="696">
                  <c:v>3480</c:v>
                </c:pt>
                <c:pt idx="697">
                  <c:v>3485</c:v>
                </c:pt>
                <c:pt idx="698">
                  <c:v>3490</c:v>
                </c:pt>
                <c:pt idx="699">
                  <c:v>3495</c:v>
                </c:pt>
                <c:pt idx="700">
                  <c:v>3500</c:v>
                </c:pt>
                <c:pt idx="701">
                  <c:v>3505</c:v>
                </c:pt>
                <c:pt idx="702">
                  <c:v>3510</c:v>
                </c:pt>
                <c:pt idx="703">
                  <c:v>3515</c:v>
                </c:pt>
                <c:pt idx="704">
                  <c:v>3520</c:v>
                </c:pt>
                <c:pt idx="705">
                  <c:v>3525</c:v>
                </c:pt>
                <c:pt idx="706">
                  <c:v>3530</c:v>
                </c:pt>
                <c:pt idx="707">
                  <c:v>3535</c:v>
                </c:pt>
                <c:pt idx="708">
                  <c:v>3540</c:v>
                </c:pt>
                <c:pt idx="709">
                  <c:v>3545</c:v>
                </c:pt>
                <c:pt idx="710">
                  <c:v>3550</c:v>
                </c:pt>
                <c:pt idx="711">
                  <c:v>3555</c:v>
                </c:pt>
                <c:pt idx="712">
                  <c:v>3560</c:v>
                </c:pt>
                <c:pt idx="713">
                  <c:v>3565</c:v>
                </c:pt>
                <c:pt idx="714">
                  <c:v>3570</c:v>
                </c:pt>
                <c:pt idx="715">
                  <c:v>3575</c:v>
                </c:pt>
                <c:pt idx="716">
                  <c:v>3580</c:v>
                </c:pt>
                <c:pt idx="717">
                  <c:v>3585</c:v>
                </c:pt>
                <c:pt idx="718">
                  <c:v>3590</c:v>
                </c:pt>
                <c:pt idx="719">
                  <c:v>3595</c:v>
                </c:pt>
                <c:pt idx="720">
                  <c:v>3600</c:v>
                </c:pt>
                <c:pt idx="721">
                  <c:v>3605</c:v>
                </c:pt>
                <c:pt idx="722">
                  <c:v>3610</c:v>
                </c:pt>
                <c:pt idx="723">
                  <c:v>3615</c:v>
                </c:pt>
                <c:pt idx="724">
                  <c:v>3620</c:v>
                </c:pt>
                <c:pt idx="725">
                  <c:v>3625</c:v>
                </c:pt>
                <c:pt idx="726">
                  <c:v>3630</c:v>
                </c:pt>
                <c:pt idx="727">
                  <c:v>3635</c:v>
                </c:pt>
                <c:pt idx="728">
                  <c:v>3640</c:v>
                </c:pt>
                <c:pt idx="729">
                  <c:v>3645</c:v>
                </c:pt>
                <c:pt idx="730">
                  <c:v>3650</c:v>
                </c:pt>
                <c:pt idx="731">
                  <c:v>3655</c:v>
                </c:pt>
                <c:pt idx="732">
                  <c:v>3660</c:v>
                </c:pt>
                <c:pt idx="733">
                  <c:v>3665</c:v>
                </c:pt>
                <c:pt idx="734">
                  <c:v>3670</c:v>
                </c:pt>
                <c:pt idx="735">
                  <c:v>3675</c:v>
                </c:pt>
                <c:pt idx="736">
                  <c:v>3680</c:v>
                </c:pt>
                <c:pt idx="737">
                  <c:v>3685</c:v>
                </c:pt>
                <c:pt idx="738">
                  <c:v>3690</c:v>
                </c:pt>
                <c:pt idx="739">
                  <c:v>3695</c:v>
                </c:pt>
                <c:pt idx="740">
                  <c:v>3700</c:v>
                </c:pt>
                <c:pt idx="741">
                  <c:v>3705</c:v>
                </c:pt>
                <c:pt idx="742">
                  <c:v>3710</c:v>
                </c:pt>
                <c:pt idx="743">
                  <c:v>3715</c:v>
                </c:pt>
                <c:pt idx="744">
                  <c:v>3720</c:v>
                </c:pt>
                <c:pt idx="745">
                  <c:v>3725</c:v>
                </c:pt>
                <c:pt idx="746">
                  <c:v>3730</c:v>
                </c:pt>
                <c:pt idx="747">
                  <c:v>3735</c:v>
                </c:pt>
                <c:pt idx="748">
                  <c:v>3740</c:v>
                </c:pt>
                <c:pt idx="749">
                  <c:v>3745</c:v>
                </c:pt>
                <c:pt idx="750">
                  <c:v>3750</c:v>
                </c:pt>
                <c:pt idx="751">
                  <c:v>3755</c:v>
                </c:pt>
                <c:pt idx="752">
                  <c:v>3760</c:v>
                </c:pt>
                <c:pt idx="753">
                  <c:v>3765</c:v>
                </c:pt>
                <c:pt idx="754">
                  <c:v>3770</c:v>
                </c:pt>
                <c:pt idx="755">
                  <c:v>3775</c:v>
                </c:pt>
                <c:pt idx="756">
                  <c:v>3780</c:v>
                </c:pt>
                <c:pt idx="757">
                  <c:v>3785</c:v>
                </c:pt>
                <c:pt idx="758">
                  <c:v>3790</c:v>
                </c:pt>
                <c:pt idx="759">
                  <c:v>3795</c:v>
                </c:pt>
                <c:pt idx="760">
                  <c:v>3800</c:v>
                </c:pt>
                <c:pt idx="761">
                  <c:v>3805</c:v>
                </c:pt>
                <c:pt idx="762">
                  <c:v>3810</c:v>
                </c:pt>
                <c:pt idx="763">
                  <c:v>3815</c:v>
                </c:pt>
                <c:pt idx="764">
                  <c:v>3820</c:v>
                </c:pt>
                <c:pt idx="765">
                  <c:v>3825</c:v>
                </c:pt>
                <c:pt idx="766">
                  <c:v>3830</c:v>
                </c:pt>
                <c:pt idx="767">
                  <c:v>3835</c:v>
                </c:pt>
                <c:pt idx="768">
                  <c:v>3840</c:v>
                </c:pt>
                <c:pt idx="769">
                  <c:v>3845</c:v>
                </c:pt>
                <c:pt idx="770">
                  <c:v>3850</c:v>
                </c:pt>
                <c:pt idx="771">
                  <c:v>3855</c:v>
                </c:pt>
                <c:pt idx="772">
                  <c:v>3860</c:v>
                </c:pt>
                <c:pt idx="773">
                  <c:v>3865</c:v>
                </c:pt>
                <c:pt idx="774">
                  <c:v>3870</c:v>
                </c:pt>
                <c:pt idx="775">
                  <c:v>3875</c:v>
                </c:pt>
                <c:pt idx="776">
                  <c:v>3880</c:v>
                </c:pt>
                <c:pt idx="777">
                  <c:v>3885</c:v>
                </c:pt>
                <c:pt idx="778">
                  <c:v>3890</c:v>
                </c:pt>
                <c:pt idx="779">
                  <c:v>3895</c:v>
                </c:pt>
                <c:pt idx="780">
                  <c:v>3900</c:v>
                </c:pt>
                <c:pt idx="781">
                  <c:v>3905</c:v>
                </c:pt>
                <c:pt idx="782">
                  <c:v>3910</c:v>
                </c:pt>
                <c:pt idx="783">
                  <c:v>3915</c:v>
                </c:pt>
                <c:pt idx="784">
                  <c:v>3920</c:v>
                </c:pt>
                <c:pt idx="785">
                  <c:v>3925</c:v>
                </c:pt>
                <c:pt idx="786">
                  <c:v>3930</c:v>
                </c:pt>
                <c:pt idx="787">
                  <c:v>3935</c:v>
                </c:pt>
                <c:pt idx="788">
                  <c:v>3940</c:v>
                </c:pt>
                <c:pt idx="789">
                  <c:v>3945</c:v>
                </c:pt>
                <c:pt idx="790">
                  <c:v>3950</c:v>
                </c:pt>
                <c:pt idx="791">
                  <c:v>3955</c:v>
                </c:pt>
                <c:pt idx="792">
                  <c:v>3960</c:v>
                </c:pt>
                <c:pt idx="793">
                  <c:v>3965</c:v>
                </c:pt>
                <c:pt idx="794">
                  <c:v>3970</c:v>
                </c:pt>
                <c:pt idx="795">
                  <c:v>3975</c:v>
                </c:pt>
                <c:pt idx="796">
                  <c:v>3980</c:v>
                </c:pt>
                <c:pt idx="797">
                  <c:v>3985</c:v>
                </c:pt>
                <c:pt idx="798">
                  <c:v>3990</c:v>
                </c:pt>
                <c:pt idx="799">
                  <c:v>3995</c:v>
                </c:pt>
                <c:pt idx="800">
                  <c:v>4000</c:v>
                </c:pt>
                <c:pt idx="801">
                  <c:v>4005</c:v>
                </c:pt>
                <c:pt idx="802">
                  <c:v>4010</c:v>
                </c:pt>
                <c:pt idx="803">
                  <c:v>4015</c:v>
                </c:pt>
                <c:pt idx="804">
                  <c:v>4020</c:v>
                </c:pt>
                <c:pt idx="805">
                  <c:v>4025</c:v>
                </c:pt>
                <c:pt idx="806">
                  <c:v>4030</c:v>
                </c:pt>
                <c:pt idx="807">
                  <c:v>4035</c:v>
                </c:pt>
                <c:pt idx="808">
                  <c:v>4040</c:v>
                </c:pt>
                <c:pt idx="809">
                  <c:v>4045</c:v>
                </c:pt>
                <c:pt idx="810">
                  <c:v>4050</c:v>
                </c:pt>
                <c:pt idx="811">
                  <c:v>4055</c:v>
                </c:pt>
                <c:pt idx="812">
                  <c:v>4060</c:v>
                </c:pt>
                <c:pt idx="813">
                  <c:v>4065</c:v>
                </c:pt>
                <c:pt idx="814">
                  <c:v>4070</c:v>
                </c:pt>
                <c:pt idx="815">
                  <c:v>4075</c:v>
                </c:pt>
                <c:pt idx="816">
                  <c:v>4080</c:v>
                </c:pt>
                <c:pt idx="817">
                  <c:v>4085</c:v>
                </c:pt>
                <c:pt idx="818">
                  <c:v>4090</c:v>
                </c:pt>
                <c:pt idx="819">
                  <c:v>4095</c:v>
                </c:pt>
                <c:pt idx="820">
                  <c:v>4100</c:v>
                </c:pt>
                <c:pt idx="821">
                  <c:v>4105</c:v>
                </c:pt>
                <c:pt idx="822">
                  <c:v>4110</c:v>
                </c:pt>
                <c:pt idx="823">
                  <c:v>4115</c:v>
                </c:pt>
                <c:pt idx="824">
                  <c:v>4120</c:v>
                </c:pt>
                <c:pt idx="825">
                  <c:v>4125</c:v>
                </c:pt>
                <c:pt idx="826">
                  <c:v>4130</c:v>
                </c:pt>
                <c:pt idx="827">
                  <c:v>4135</c:v>
                </c:pt>
                <c:pt idx="828">
                  <c:v>4140</c:v>
                </c:pt>
                <c:pt idx="829">
                  <c:v>4145</c:v>
                </c:pt>
                <c:pt idx="830">
                  <c:v>4150</c:v>
                </c:pt>
                <c:pt idx="831">
                  <c:v>4155</c:v>
                </c:pt>
                <c:pt idx="832">
                  <c:v>4160</c:v>
                </c:pt>
                <c:pt idx="833">
                  <c:v>4165</c:v>
                </c:pt>
                <c:pt idx="834">
                  <c:v>4170</c:v>
                </c:pt>
                <c:pt idx="835">
                  <c:v>4175</c:v>
                </c:pt>
                <c:pt idx="836">
                  <c:v>4180</c:v>
                </c:pt>
                <c:pt idx="837">
                  <c:v>4185</c:v>
                </c:pt>
                <c:pt idx="838">
                  <c:v>4190</c:v>
                </c:pt>
                <c:pt idx="839">
                  <c:v>4195</c:v>
                </c:pt>
                <c:pt idx="840">
                  <c:v>4200</c:v>
                </c:pt>
                <c:pt idx="841">
                  <c:v>4205</c:v>
                </c:pt>
                <c:pt idx="842">
                  <c:v>4210</c:v>
                </c:pt>
                <c:pt idx="843">
                  <c:v>4215</c:v>
                </c:pt>
                <c:pt idx="844">
                  <c:v>4220</c:v>
                </c:pt>
                <c:pt idx="845">
                  <c:v>4225</c:v>
                </c:pt>
                <c:pt idx="846">
                  <c:v>4230</c:v>
                </c:pt>
                <c:pt idx="847">
                  <c:v>4235</c:v>
                </c:pt>
                <c:pt idx="848">
                  <c:v>4240</c:v>
                </c:pt>
                <c:pt idx="849">
                  <c:v>4245</c:v>
                </c:pt>
                <c:pt idx="850">
                  <c:v>4250</c:v>
                </c:pt>
                <c:pt idx="851">
                  <c:v>4255</c:v>
                </c:pt>
                <c:pt idx="852">
                  <c:v>4260</c:v>
                </c:pt>
                <c:pt idx="853">
                  <c:v>4265</c:v>
                </c:pt>
                <c:pt idx="854">
                  <c:v>4270</c:v>
                </c:pt>
                <c:pt idx="855">
                  <c:v>4275</c:v>
                </c:pt>
                <c:pt idx="856">
                  <c:v>4280</c:v>
                </c:pt>
                <c:pt idx="857">
                  <c:v>4285</c:v>
                </c:pt>
                <c:pt idx="858">
                  <c:v>4290</c:v>
                </c:pt>
                <c:pt idx="859">
                  <c:v>4295</c:v>
                </c:pt>
                <c:pt idx="860">
                  <c:v>4300</c:v>
                </c:pt>
                <c:pt idx="861">
                  <c:v>4305</c:v>
                </c:pt>
                <c:pt idx="862">
                  <c:v>4310</c:v>
                </c:pt>
                <c:pt idx="863">
                  <c:v>4315</c:v>
                </c:pt>
                <c:pt idx="864">
                  <c:v>4320</c:v>
                </c:pt>
              </c:numCache>
            </c:numRef>
          </c:xVal>
          <c:yVal>
            <c:numRef>
              <c:f>Routing!$E$58:$E$922</c:f>
              <c:numCache>
                <c:formatCode>#,##0.00</c:formatCode>
                <c:ptCount val="865"/>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numCache>
            </c:numRef>
          </c:yVal>
          <c:smooth val="1"/>
          <c:extLst>
            <c:ext xmlns:c16="http://schemas.microsoft.com/office/drawing/2014/chart" uri="{C3380CC4-5D6E-409C-BE32-E72D297353CC}">
              <c16:uniqueId val="{00000001-97A3-4A45-8CAB-B4BBB090FC07}"/>
            </c:ext>
          </c:extLst>
        </c:ser>
        <c:dLbls>
          <c:showLegendKey val="0"/>
          <c:showVal val="0"/>
          <c:showCatName val="0"/>
          <c:showSerName val="0"/>
          <c:showPercent val="0"/>
          <c:showBubbleSize val="0"/>
        </c:dLbls>
        <c:axId val="110058730"/>
        <c:axId val="621508119"/>
      </c:scatterChart>
      <c:valAx>
        <c:axId val="110058730"/>
        <c:scaling>
          <c:orientation val="minMax"/>
          <c:max val="2400"/>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sz="900" b="1" i="0">
                    <a:solidFill>
                      <a:srgbClr val="000000"/>
                    </a:solidFill>
                    <a:latin typeface="+mn-lt"/>
                  </a:defRPr>
                </a:pPr>
                <a:r>
                  <a:rPr lang="en-US" sz="900" b="1" i="0">
                    <a:solidFill>
                      <a:srgbClr val="000000"/>
                    </a:solidFill>
                    <a:latin typeface="+mn-lt"/>
                  </a:rPr>
                  <a:t>Time (minutes)</a:t>
                </a: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621508119"/>
        <c:crosses val="autoZero"/>
        <c:crossBetween val="midCat"/>
      </c:valAx>
      <c:valAx>
        <c:axId val="621508119"/>
        <c:scaling>
          <c:orientation val="minMax"/>
          <c:max val="4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sz="1100" b="1" i="0">
                    <a:solidFill>
                      <a:srgbClr val="000000"/>
                    </a:solidFill>
                    <a:latin typeface="+mn-lt"/>
                  </a:defRPr>
                </a:pPr>
                <a:r>
                  <a:rPr lang="en-US" sz="1100" b="1" i="0">
                    <a:solidFill>
                      <a:srgbClr val="000000"/>
                    </a:solidFill>
                    <a:latin typeface="+mn-lt"/>
                  </a:rPr>
                  <a:t>Flow (cfs)</a:t>
                </a:r>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110058730"/>
        <c:crosses val="autoZero"/>
        <c:crossBetween val="midCat"/>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chart" Target="../charts/chart5.xml"/><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6.xml"/><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14</xdr:col>
      <xdr:colOff>95250</xdr:colOff>
      <xdr:row>5</xdr:row>
      <xdr:rowOff>104775</xdr:rowOff>
    </xdr:from>
    <xdr:ext cx="14039850" cy="12868275"/>
    <xdr:graphicFrame macro="">
      <xdr:nvGraphicFramePr>
        <xdr:cNvPr id="2" name="Chart 1" descr="Chart 0">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66675</xdr:colOff>
      <xdr:row>6</xdr:row>
      <xdr:rowOff>0</xdr:rowOff>
    </xdr:from>
    <xdr:ext cx="6600825" cy="7572375"/>
    <xdr:graphicFrame macro="">
      <xdr:nvGraphicFramePr>
        <xdr:cNvPr id="9" name="Chart 9" descr="Chart 0">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104775</xdr:colOff>
      <xdr:row>52</xdr:row>
      <xdr:rowOff>66675</xdr:rowOff>
    </xdr:from>
    <xdr:ext cx="7400925" cy="4591050"/>
    <xdr:graphicFrame macro="">
      <xdr:nvGraphicFramePr>
        <xdr:cNvPr id="10" name="Chart 10" descr="Chart 0">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247650</xdr:colOff>
      <xdr:row>52</xdr:row>
      <xdr:rowOff>114300</xdr:rowOff>
    </xdr:from>
    <xdr:ext cx="8267700" cy="5029200"/>
    <xdr:graphicFrame macro="">
      <xdr:nvGraphicFramePr>
        <xdr:cNvPr id="11" name="Chart 11" descr="Chart 1">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371475</xdr:colOff>
      <xdr:row>10</xdr:row>
      <xdr:rowOff>114300</xdr:rowOff>
    </xdr:from>
    <xdr:ext cx="5000625" cy="8277225"/>
    <xdr:pic>
      <xdr:nvPicPr>
        <xdr:cNvPr id="2" name="image13.jpg" descr="Kb">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114300</xdr:colOff>
      <xdr:row>4</xdr:row>
      <xdr:rowOff>38100</xdr:rowOff>
    </xdr:from>
    <xdr:ext cx="7781925" cy="7324725"/>
    <xdr:graphicFrame macro="">
      <xdr:nvGraphicFramePr>
        <xdr:cNvPr id="2" name="Chart 2" descr="Chart 0">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76200</xdr:colOff>
      <xdr:row>50</xdr:row>
      <xdr:rowOff>66675</xdr:rowOff>
    </xdr:from>
    <xdr:ext cx="7172325" cy="2162175"/>
    <xdr:pic>
      <xdr:nvPicPr>
        <xdr:cNvPr id="3" name="image1.png">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51</xdr:row>
      <xdr:rowOff>28575</xdr:rowOff>
    </xdr:from>
    <xdr:ext cx="8543925" cy="6334125"/>
    <xdr:graphicFrame macro="">
      <xdr:nvGraphicFramePr>
        <xdr:cNvPr id="3" name="Chart 3" descr="Chart 0">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2390775</xdr:colOff>
      <xdr:row>74</xdr:row>
      <xdr:rowOff>28575</xdr:rowOff>
    </xdr:from>
    <xdr:ext cx="123825" cy="200025"/>
    <xdr:sp macro="" textlink="">
      <xdr:nvSpPr>
        <xdr:cNvPr id="2" name="Shape 3">
          <a:extLst>
            <a:ext uri="{FF2B5EF4-FFF2-40B4-BE49-F238E27FC236}">
              <a16:creationId xmlns:a16="http://schemas.microsoft.com/office/drawing/2014/main" id="{00000000-0008-0000-0300-000002000000}"/>
            </a:ext>
          </a:extLst>
        </xdr:cNvPr>
        <xdr:cNvSpPr/>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20</xdr:col>
      <xdr:colOff>66675</xdr:colOff>
      <xdr:row>4</xdr:row>
      <xdr:rowOff>133350</xdr:rowOff>
    </xdr:from>
    <xdr:ext cx="14487525" cy="10953750"/>
    <xdr:graphicFrame macro="">
      <xdr:nvGraphicFramePr>
        <xdr:cNvPr id="4" name="Chart 4" descr="Chart 0">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12</xdr:col>
      <xdr:colOff>542925</xdr:colOff>
      <xdr:row>10</xdr:row>
      <xdr:rowOff>95250</xdr:rowOff>
    </xdr:from>
    <xdr:ext cx="4600575" cy="1714500"/>
    <xdr:pic>
      <xdr:nvPicPr>
        <xdr:cNvPr id="2" name="image2.png" descr="Perf Plat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219075</xdr:colOff>
      <xdr:row>9</xdr:row>
      <xdr:rowOff>76200</xdr:rowOff>
    </xdr:from>
    <xdr:ext cx="9286875" cy="11106150"/>
    <xdr:graphicFrame macro="">
      <xdr:nvGraphicFramePr>
        <xdr:cNvPr id="5" name="Chart 5" descr="Chart 0">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28575</xdr:colOff>
      <xdr:row>5</xdr:row>
      <xdr:rowOff>104775</xdr:rowOff>
    </xdr:from>
    <xdr:ext cx="2819400" cy="1143000"/>
    <xdr:pic>
      <xdr:nvPicPr>
        <xdr:cNvPr id="2" name="image5.png">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571500</xdr:colOff>
      <xdr:row>5</xdr:row>
      <xdr:rowOff>104775</xdr:rowOff>
    </xdr:from>
    <xdr:ext cx="2743200" cy="1162050"/>
    <xdr:pic>
      <xdr:nvPicPr>
        <xdr:cNvPr id="3" name="image3.png">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295275</xdr:colOff>
      <xdr:row>5</xdr:row>
      <xdr:rowOff>142875</xdr:rowOff>
    </xdr:from>
    <xdr:ext cx="2724150" cy="1143000"/>
    <xdr:pic>
      <xdr:nvPicPr>
        <xdr:cNvPr id="4" name="image4.png">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695325</xdr:colOff>
      <xdr:row>5</xdr:row>
      <xdr:rowOff>114300</xdr:rowOff>
    </xdr:from>
    <xdr:ext cx="2447925" cy="1457325"/>
    <xdr:pic>
      <xdr:nvPicPr>
        <xdr:cNvPr id="2" name="image6.png" descr="Restrictor Plat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95250</xdr:colOff>
      <xdr:row>7</xdr:row>
      <xdr:rowOff>114300</xdr:rowOff>
    </xdr:from>
    <xdr:ext cx="10487025" cy="10334625"/>
    <xdr:graphicFrame macro="">
      <xdr:nvGraphicFramePr>
        <xdr:cNvPr id="6" name="Chart 6" descr="Chart 0">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723900</xdr:colOff>
      <xdr:row>5</xdr:row>
      <xdr:rowOff>76200</xdr:rowOff>
    </xdr:from>
    <xdr:ext cx="2895600" cy="1323975"/>
    <xdr:pic>
      <xdr:nvPicPr>
        <xdr:cNvPr id="2" name="image8.png" descr="#1a">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695325</xdr:colOff>
      <xdr:row>14</xdr:row>
      <xdr:rowOff>0</xdr:rowOff>
    </xdr:from>
    <xdr:ext cx="2914650" cy="1323975"/>
    <xdr:pic>
      <xdr:nvPicPr>
        <xdr:cNvPr id="3" name="image9.png" descr="#3a">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619125</xdr:colOff>
      <xdr:row>14</xdr:row>
      <xdr:rowOff>9525</xdr:rowOff>
    </xdr:from>
    <xdr:ext cx="2828925" cy="1323975"/>
    <xdr:pic>
      <xdr:nvPicPr>
        <xdr:cNvPr id="4" name="image10.png" descr="#4a">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638175</xdr:colOff>
      <xdr:row>5</xdr:row>
      <xdr:rowOff>66675</xdr:rowOff>
    </xdr:from>
    <xdr:ext cx="2819400" cy="1333500"/>
    <xdr:pic>
      <xdr:nvPicPr>
        <xdr:cNvPr id="5" name="image7.png" descr="#2a">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85725</xdr:colOff>
      <xdr:row>5</xdr:row>
      <xdr:rowOff>142875</xdr:rowOff>
    </xdr:from>
    <xdr:ext cx="10458450" cy="12277725"/>
    <xdr:graphicFrame macro="">
      <xdr:nvGraphicFramePr>
        <xdr:cNvPr id="7" name="Chart 7" descr="Chart 0">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xdr:col>
      <xdr:colOff>571500</xdr:colOff>
      <xdr:row>4</xdr:row>
      <xdr:rowOff>28575</xdr:rowOff>
    </xdr:from>
    <xdr:ext cx="4533900" cy="2133600"/>
    <xdr:pic>
      <xdr:nvPicPr>
        <xdr:cNvPr id="2" name="image11.jpg" descr="Culvert">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152400</xdr:colOff>
      <xdr:row>6</xdr:row>
      <xdr:rowOff>28575</xdr:rowOff>
    </xdr:from>
    <xdr:ext cx="6457950" cy="6219825"/>
    <xdr:graphicFrame macro="">
      <xdr:nvGraphicFramePr>
        <xdr:cNvPr id="8" name="Chart 8" descr="Chart 0">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676275</xdr:colOff>
      <xdr:row>4</xdr:row>
      <xdr:rowOff>76200</xdr:rowOff>
    </xdr:from>
    <xdr:ext cx="3371850" cy="609600"/>
    <xdr:pic>
      <xdr:nvPicPr>
        <xdr:cNvPr id="2" name="image12.png">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www.udfcd.org/downloads/down_software.htm" TargetMode="External"/><Relationship Id="rId1" Type="http://schemas.openxmlformats.org/officeDocument/2006/relationships/hyperlink" Target="mailto:udfcd@udfcd.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5703125" defaultRowHeight="15" customHeight="1"/>
  <cols>
    <col min="1" max="1" width="3" customWidth="1"/>
    <col min="2" max="2" width="20.140625" customWidth="1"/>
    <col min="3" max="3" width="10.42578125" customWidth="1"/>
    <col min="4" max="6" width="9.85546875" customWidth="1"/>
    <col min="7" max="7" width="14.85546875" customWidth="1"/>
    <col min="8" max="25" width="9.85546875" customWidth="1"/>
    <col min="26" max="26" width="8" customWidth="1"/>
  </cols>
  <sheetData>
    <row r="1" spans="1:26" ht="6" customHeight="1">
      <c r="A1" s="1"/>
      <c r="B1" s="1"/>
      <c r="C1" s="1"/>
      <c r="D1" s="1"/>
      <c r="E1" s="1"/>
      <c r="F1" s="1"/>
      <c r="G1" s="1"/>
      <c r="H1" s="1"/>
      <c r="I1" s="1"/>
      <c r="J1" s="1"/>
      <c r="K1" s="1"/>
      <c r="L1" s="1"/>
      <c r="M1" s="1"/>
      <c r="N1" s="1"/>
      <c r="O1" s="1"/>
      <c r="P1" s="1"/>
      <c r="Q1" s="1"/>
      <c r="R1" s="1"/>
      <c r="S1" s="1"/>
      <c r="T1" s="1"/>
      <c r="U1" s="1"/>
      <c r="V1" s="1"/>
      <c r="W1" s="1"/>
      <c r="X1" s="1"/>
      <c r="Y1" s="1"/>
      <c r="Z1" s="1"/>
    </row>
    <row r="2" spans="1:26" ht="15.75" customHeight="1">
      <c r="A2" s="1"/>
      <c r="B2" s="445" t="s">
        <v>0</v>
      </c>
      <c r="C2" s="446"/>
      <c r="D2" s="446"/>
      <c r="E2" s="446"/>
      <c r="F2" s="446"/>
      <c r="G2" s="446"/>
      <c r="H2" s="446"/>
      <c r="I2" s="446"/>
      <c r="J2" s="447"/>
      <c r="K2" s="1"/>
      <c r="L2" s="1"/>
      <c r="M2" s="1"/>
      <c r="N2" s="1"/>
      <c r="O2" s="1"/>
      <c r="P2" s="1"/>
      <c r="Q2" s="1"/>
      <c r="R2" s="1"/>
      <c r="S2" s="1"/>
      <c r="T2" s="1"/>
      <c r="U2" s="1"/>
      <c r="V2" s="1"/>
      <c r="W2" s="1"/>
      <c r="X2" s="1"/>
      <c r="Y2" s="1"/>
      <c r="Z2" s="1"/>
    </row>
    <row r="3" spans="1:26" ht="15.75" customHeight="1">
      <c r="A3" s="1"/>
      <c r="B3" s="448"/>
      <c r="C3" s="449"/>
      <c r="D3" s="449"/>
      <c r="E3" s="449"/>
      <c r="F3" s="449"/>
      <c r="G3" s="449"/>
      <c r="H3" s="449"/>
      <c r="I3" s="449"/>
      <c r="J3" s="450"/>
      <c r="K3" s="1"/>
      <c r="L3" s="1"/>
      <c r="M3" s="1"/>
      <c r="N3" s="1"/>
      <c r="O3" s="1"/>
      <c r="P3" s="1"/>
      <c r="Q3" s="1"/>
      <c r="R3" s="1"/>
      <c r="S3" s="1"/>
      <c r="T3" s="1"/>
      <c r="U3" s="1"/>
      <c r="V3" s="1"/>
      <c r="W3" s="1"/>
      <c r="X3" s="1"/>
      <c r="Y3" s="1"/>
      <c r="Z3" s="1"/>
    </row>
    <row r="4" spans="1:26" ht="15.75" customHeight="1">
      <c r="A4" s="1"/>
      <c r="B4" s="451"/>
      <c r="C4" s="452"/>
      <c r="D4" s="452"/>
      <c r="E4" s="452"/>
      <c r="F4" s="452"/>
      <c r="G4" s="452"/>
      <c r="H4" s="452"/>
      <c r="I4" s="452"/>
      <c r="J4" s="453"/>
      <c r="K4" s="1"/>
      <c r="L4" s="1"/>
      <c r="M4" s="1"/>
      <c r="N4" s="1"/>
      <c r="O4" s="1"/>
      <c r="P4" s="1"/>
      <c r="Q4" s="1"/>
      <c r="R4" s="1"/>
      <c r="S4" s="1"/>
      <c r="T4" s="1"/>
      <c r="U4" s="1"/>
      <c r="V4" s="1"/>
      <c r="W4" s="1"/>
      <c r="X4" s="1"/>
      <c r="Y4" s="1"/>
      <c r="Z4" s="1"/>
    </row>
    <row r="5" spans="1:26" ht="24.75" customHeight="1">
      <c r="A5" s="2"/>
      <c r="B5" s="454" t="s">
        <v>1</v>
      </c>
      <c r="C5" s="455"/>
      <c r="D5" s="455"/>
      <c r="E5" s="455"/>
      <c r="F5" s="455"/>
      <c r="G5" s="455"/>
      <c r="H5" s="455"/>
      <c r="I5" s="455"/>
      <c r="J5" s="456"/>
      <c r="K5" s="2"/>
      <c r="L5" s="2"/>
      <c r="M5" s="2"/>
      <c r="N5" s="2"/>
      <c r="O5" s="2"/>
      <c r="P5" s="2"/>
      <c r="Q5" s="2"/>
      <c r="R5" s="2"/>
      <c r="S5" s="2"/>
      <c r="T5" s="2"/>
      <c r="U5" s="2"/>
      <c r="V5" s="2"/>
      <c r="W5" s="2"/>
      <c r="X5" s="2"/>
      <c r="Y5" s="2"/>
      <c r="Z5" s="2"/>
    </row>
    <row r="6" spans="1:26" ht="24.75" customHeight="1">
      <c r="A6" s="2"/>
      <c r="B6" s="457" t="s">
        <v>2</v>
      </c>
      <c r="C6" s="458"/>
      <c r="D6" s="458"/>
      <c r="E6" s="458"/>
      <c r="F6" s="458"/>
      <c r="G6" s="458"/>
      <c r="H6" s="458"/>
      <c r="I6" s="458"/>
      <c r="J6" s="459"/>
      <c r="K6" s="2"/>
      <c r="L6" s="2"/>
      <c r="M6" s="2"/>
      <c r="N6" s="2"/>
      <c r="O6" s="2"/>
      <c r="P6" s="2"/>
      <c r="Q6" s="2"/>
      <c r="R6" s="2"/>
      <c r="S6" s="2"/>
      <c r="T6" s="2"/>
      <c r="U6" s="2"/>
      <c r="V6" s="2"/>
      <c r="W6" s="2"/>
      <c r="X6" s="2"/>
      <c r="Y6" s="2"/>
      <c r="Z6" s="2"/>
    </row>
    <row r="7" spans="1:26" ht="15.75">
      <c r="A7" s="1"/>
      <c r="B7" s="460" t="s">
        <v>3</v>
      </c>
      <c r="C7" s="458"/>
      <c r="D7" s="458"/>
      <c r="E7" s="458"/>
      <c r="F7" s="458"/>
      <c r="G7" s="458"/>
      <c r="H7" s="458"/>
      <c r="I7" s="458"/>
      <c r="J7" s="459"/>
      <c r="K7" s="1"/>
      <c r="L7" s="1"/>
      <c r="M7" s="1"/>
      <c r="N7" s="1"/>
      <c r="O7" s="1"/>
      <c r="P7" s="1"/>
      <c r="Q7" s="1"/>
      <c r="R7" s="1"/>
      <c r="S7" s="1"/>
      <c r="T7" s="1"/>
      <c r="U7" s="1"/>
      <c r="V7" s="1"/>
      <c r="W7" s="1"/>
      <c r="X7" s="1"/>
      <c r="Y7" s="1"/>
      <c r="Z7" s="1"/>
    </row>
    <row r="8" spans="1:26" ht="12.75" customHeight="1">
      <c r="A8" s="3"/>
      <c r="B8" s="3"/>
      <c r="C8" s="3"/>
      <c r="D8" s="3"/>
      <c r="E8" s="3"/>
      <c r="F8" s="3"/>
      <c r="G8" s="3"/>
      <c r="H8" s="3"/>
      <c r="I8" s="3"/>
      <c r="J8" s="3"/>
      <c r="K8" s="3"/>
      <c r="L8" s="3"/>
      <c r="M8" s="3"/>
      <c r="N8" s="3"/>
      <c r="O8" s="3"/>
      <c r="P8" s="3"/>
      <c r="Q8" s="3"/>
      <c r="R8" s="3"/>
      <c r="S8" s="3"/>
      <c r="T8" s="3"/>
      <c r="U8" s="3"/>
      <c r="V8" s="3"/>
      <c r="W8" s="3"/>
      <c r="X8" s="3"/>
      <c r="Y8" s="3"/>
      <c r="Z8" s="1"/>
    </row>
    <row r="9" spans="1:26" ht="12.75" customHeight="1">
      <c r="A9" s="3"/>
      <c r="B9" s="4" t="s">
        <v>4</v>
      </c>
      <c r="C9" s="5" t="s">
        <v>5</v>
      </c>
      <c r="D9" s="3"/>
      <c r="E9" s="3"/>
      <c r="F9" s="3"/>
      <c r="G9" s="3"/>
      <c r="H9" s="3"/>
      <c r="I9" s="3"/>
      <c r="J9" s="3"/>
      <c r="K9" s="3"/>
      <c r="L9" s="3"/>
      <c r="M9" s="3"/>
      <c r="N9" s="3"/>
      <c r="O9" s="3"/>
      <c r="P9" s="3"/>
      <c r="Q9" s="3"/>
      <c r="R9" s="3"/>
      <c r="S9" s="3"/>
      <c r="T9" s="3"/>
      <c r="U9" s="3"/>
      <c r="V9" s="3"/>
      <c r="W9" s="3"/>
      <c r="X9" s="3"/>
      <c r="Y9" s="3"/>
      <c r="Z9" s="1"/>
    </row>
    <row r="10" spans="1:26" ht="12.75" customHeight="1">
      <c r="A10" s="3"/>
      <c r="B10" s="6"/>
      <c r="C10" s="5" t="s">
        <v>6</v>
      </c>
      <c r="D10" s="3"/>
      <c r="E10" s="3"/>
      <c r="F10" s="3"/>
      <c r="G10" s="3"/>
      <c r="H10" s="3"/>
      <c r="I10" s="3"/>
      <c r="J10" s="3"/>
      <c r="K10" s="3"/>
      <c r="L10" s="3"/>
      <c r="M10" s="3"/>
      <c r="N10" s="3"/>
      <c r="O10" s="3"/>
      <c r="P10" s="3"/>
      <c r="Q10" s="3"/>
      <c r="R10" s="3"/>
      <c r="S10" s="3"/>
      <c r="T10" s="3"/>
      <c r="U10" s="3"/>
      <c r="V10" s="3"/>
      <c r="W10" s="3"/>
      <c r="X10" s="3"/>
      <c r="Y10" s="3"/>
      <c r="Z10" s="1"/>
    </row>
    <row r="11" spans="1:26" ht="12.75" customHeight="1">
      <c r="A11" s="3"/>
      <c r="B11" s="6"/>
      <c r="C11" s="3"/>
      <c r="D11" s="3"/>
      <c r="E11" s="3"/>
      <c r="F11" s="3"/>
      <c r="G11" s="3"/>
      <c r="H11" s="3"/>
      <c r="I11" s="3"/>
      <c r="J11" s="3"/>
      <c r="K11" s="3"/>
      <c r="L11" s="3"/>
      <c r="M11" s="3"/>
      <c r="N11" s="3"/>
      <c r="O11" s="3"/>
      <c r="P11" s="3"/>
      <c r="Q11" s="3"/>
      <c r="R11" s="3"/>
      <c r="S11" s="3"/>
      <c r="T11" s="3"/>
      <c r="U11" s="3"/>
      <c r="V11" s="3"/>
      <c r="W11" s="3"/>
      <c r="X11" s="3"/>
      <c r="Y11" s="3"/>
      <c r="Z11" s="1"/>
    </row>
    <row r="12" spans="1:26" ht="12.75" customHeight="1">
      <c r="A12" s="3"/>
      <c r="B12" s="4" t="s">
        <v>7</v>
      </c>
      <c r="C12" s="5" t="s">
        <v>8</v>
      </c>
      <c r="D12" s="3"/>
      <c r="E12" s="3"/>
      <c r="F12" s="3"/>
      <c r="G12" s="3"/>
      <c r="H12" s="3"/>
      <c r="I12" s="3"/>
      <c r="J12" s="3"/>
      <c r="K12" s="3"/>
      <c r="L12" s="3"/>
      <c r="M12" s="3"/>
      <c r="N12" s="3"/>
      <c r="O12" s="3"/>
      <c r="P12" s="3"/>
      <c r="Q12" s="3"/>
      <c r="R12" s="3"/>
      <c r="S12" s="3"/>
      <c r="T12" s="3"/>
      <c r="U12" s="3"/>
      <c r="V12" s="3"/>
      <c r="W12" s="3"/>
      <c r="X12" s="3"/>
      <c r="Y12" s="3"/>
      <c r="Z12" s="1"/>
    </row>
    <row r="13" spans="1:26" ht="12.75" customHeight="1">
      <c r="A13" s="3"/>
      <c r="B13" s="6"/>
      <c r="C13" s="5" t="s">
        <v>9</v>
      </c>
      <c r="D13" s="3"/>
      <c r="E13" s="3"/>
      <c r="F13" s="3"/>
      <c r="G13" s="3"/>
      <c r="H13" s="3"/>
      <c r="I13" s="3"/>
      <c r="J13" s="3"/>
      <c r="K13" s="3"/>
      <c r="L13" s="3"/>
      <c r="M13" s="3"/>
      <c r="N13" s="3"/>
      <c r="O13" s="3"/>
      <c r="P13" s="3"/>
      <c r="Q13" s="3"/>
      <c r="R13" s="3"/>
      <c r="S13" s="3"/>
      <c r="T13" s="3"/>
      <c r="U13" s="3"/>
      <c r="V13" s="3"/>
      <c r="W13" s="3"/>
      <c r="X13" s="3"/>
      <c r="Y13" s="3"/>
      <c r="Z13" s="1"/>
    </row>
    <row r="14" spans="1:26" ht="12.75" customHeight="1">
      <c r="A14" s="3"/>
      <c r="B14" s="6"/>
      <c r="C14" s="5"/>
      <c r="D14" s="3"/>
      <c r="E14" s="3"/>
      <c r="F14" s="3"/>
      <c r="G14" s="3"/>
      <c r="H14" s="3"/>
      <c r="I14" s="3"/>
      <c r="J14" s="3"/>
      <c r="K14" s="3"/>
      <c r="L14" s="3"/>
      <c r="M14" s="3"/>
      <c r="N14" s="3"/>
      <c r="O14" s="3"/>
      <c r="P14" s="3"/>
      <c r="Q14" s="3"/>
      <c r="R14" s="3"/>
      <c r="S14" s="3"/>
      <c r="T14" s="3"/>
      <c r="U14" s="3"/>
      <c r="V14" s="3"/>
      <c r="W14" s="3"/>
      <c r="X14" s="3"/>
      <c r="Y14" s="3"/>
      <c r="Z14" s="1"/>
    </row>
    <row r="15" spans="1:26" ht="12.75" customHeight="1">
      <c r="A15" s="3"/>
      <c r="B15" s="6"/>
      <c r="C15" s="5" t="s">
        <v>10</v>
      </c>
      <c r="D15" s="3"/>
      <c r="E15" s="3"/>
      <c r="F15" s="3"/>
      <c r="G15" s="3"/>
      <c r="H15" s="3"/>
      <c r="I15" s="3"/>
      <c r="J15" s="3"/>
      <c r="K15" s="3"/>
      <c r="L15" s="3"/>
      <c r="M15" s="3"/>
      <c r="N15" s="3"/>
      <c r="O15" s="3"/>
      <c r="P15" s="3"/>
      <c r="Q15" s="3"/>
      <c r="R15" s="3"/>
      <c r="S15" s="3"/>
      <c r="T15" s="3"/>
      <c r="U15" s="3"/>
      <c r="V15" s="3"/>
      <c r="W15" s="3"/>
      <c r="X15" s="3"/>
      <c r="Y15" s="3"/>
      <c r="Z15" s="1"/>
    </row>
    <row r="16" spans="1:26" ht="12.75" customHeight="1">
      <c r="A16" s="3"/>
      <c r="B16" s="6"/>
      <c r="C16" s="5" t="s">
        <v>11</v>
      </c>
      <c r="D16" s="3"/>
      <c r="E16" s="3"/>
      <c r="F16" s="3"/>
      <c r="G16" s="3"/>
      <c r="H16" s="3"/>
      <c r="I16" s="3"/>
      <c r="J16" s="3"/>
      <c r="K16" s="3"/>
      <c r="L16" s="3"/>
      <c r="M16" s="3"/>
      <c r="N16" s="3"/>
      <c r="O16" s="3"/>
      <c r="P16" s="3"/>
      <c r="Q16" s="3"/>
      <c r="R16" s="3"/>
      <c r="S16" s="3"/>
      <c r="T16" s="3"/>
      <c r="U16" s="3"/>
      <c r="V16" s="3"/>
      <c r="W16" s="3"/>
      <c r="X16" s="3"/>
      <c r="Y16" s="3"/>
      <c r="Z16" s="1"/>
    </row>
    <row r="17" spans="1:26" ht="12.75" customHeight="1">
      <c r="A17" s="3"/>
      <c r="B17" s="6"/>
      <c r="C17" s="5" t="s">
        <v>12</v>
      </c>
      <c r="D17" s="3"/>
      <c r="E17" s="3"/>
      <c r="F17" s="3"/>
      <c r="G17" s="3"/>
      <c r="H17" s="3"/>
      <c r="I17" s="3"/>
      <c r="J17" s="3"/>
      <c r="K17" s="3"/>
      <c r="L17" s="3"/>
      <c r="M17" s="3"/>
      <c r="N17" s="3"/>
      <c r="O17" s="3"/>
      <c r="P17" s="3"/>
      <c r="Q17" s="3"/>
      <c r="R17" s="3"/>
      <c r="S17" s="3"/>
      <c r="T17" s="3"/>
      <c r="U17" s="3"/>
      <c r="V17" s="3"/>
      <c r="W17" s="3"/>
      <c r="X17" s="3"/>
      <c r="Y17" s="3"/>
      <c r="Z17" s="1"/>
    </row>
    <row r="18" spans="1:26" ht="12.75" customHeight="1">
      <c r="A18" s="3"/>
      <c r="B18" s="7"/>
      <c r="C18" s="8" t="s">
        <v>13</v>
      </c>
      <c r="D18" s="9"/>
      <c r="E18" s="9"/>
      <c r="F18" s="9"/>
      <c r="G18" s="9"/>
      <c r="H18" s="9"/>
      <c r="I18" s="9"/>
      <c r="J18" s="9"/>
      <c r="K18" s="3"/>
      <c r="L18" s="3"/>
      <c r="M18" s="3"/>
      <c r="N18" s="3"/>
      <c r="O18" s="3"/>
      <c r="P18" s="3"/>
      <c r="Q18" s="3"/>
      <c r="R18" s="3"/>
      <c r="S18" s="3"/>
      <c r="T18" s="3"/>
      <c r="U18" s="3"/>
      <c r="V18" s="3"/>
      <c r="W18" s="3"/>
      <c r="X18" s="3"/>
      <c r="Y18" s="3"/>
      <c r="Z18" s="1"/>
    </row>
    <row r="19" spans="1:26" ht="12.75" customHeight="1">
      <c r="A19" s="3"/>
      <c r="B19" s="6"/>
      <c r="C19" s="3"/>
      <c r="D19" s="3"/>
      <c r="E19" s="3"/>
      <c r="F19" s="3"/>
      <c r="G19" s="3"/>
      <c r="H19" s="3"/>
      <c r="I19" s="3"/>
      <c r="J19" s="3"/>
      <c r="K19" s="3"/>
      <c r="L19" s="3"/>
      <c r="M19" s="3"/>
      <c r="N19" s="3"/>
      <c r="O19" s="3"/>
      <c r="P19" s="3"/>
      <c r="Q19" s="3"/>
      <c r="R19" s="3"/>
      <c r="S19" s="3"/>
      <c r="T19" s="3"/>
      <c r="U19" s="3"/>
      <c r="V19" s="3"/>
      <c r="W19" s="3"/>
      <c r="X19" s="3"/>
      <c r="Y19" s="3"/>
      <c r="Z19" s="1"/>
    </row>
    <row r="20" spans="1:26" ht="12.75" customHeight="1">
      <c r="A20" s="3"/>
      <c r="B20" s="10" t="s">
        <v>14</v>
      </c>
      <c r="C20" s="5" t="s">
        <v>15</v>
      </c>
      <c r="D20" s="11"/>
      <c r="E20" s="11"/>
      <c r="F20" s="11"/>
      <c r="G20" s="11"/>
      <c r="H20" s="3"/>
      <c r="I20" s="3"/>
      <c r="J20" s="3"/>
      <c r="K20" s="3"/>
      <c r="L20" s="3"/>
      <c r="M20" s="3"/>
      <c r="N20" s="3"/>
      <c r="O20" s="3"/>
      <c r="P20" s="3"/>
      <c r="Q20" s="3"/>
      <c r="R20" s="3"/>
      <c r="S20" s="3"/>
      <c r="T20" s="3"/>
      <c r="U20" s="3"/>
      <c r="V20" s="3"/>
      <c r="W20" s="3"/>
      <c r="X20" s="3"/>
      <c r="Y20" s="3"/>
      <c r="Z20" s="1"/>
    </row>
    <row r="21" spans="1:26" ht="12.75" customHeight="1">
      <c r="A21" s="3"/>
      <c r="B21" s="10"/>
      <c r="C21" s="5"/>
      <c r="D21" s="11"/>
      <c r="E21" s="11"/>
      <c r="F21" s="11"/>
      <c r="G21" s="11"/>
      <c r="H21" s="3"/>
      <c r="I21" s="3"/>
      <c r="J21" s="3"/>
      <c r="K21" s="3"/>
      <c r="L21" s="3"/>
      <c r="M21" s="3"/>
      <c r="N21" s="3"/>
      <c r="O21" s="3"/>
      <c r="P21" s="3"/>
      <c r="Q21" s="3"/>
      <c r="R21" s="3"/>
      <c r="S21" s="3"/>
      <c r="T21" s="3"/>
      <c r="U21" s="3"/>
      <c r="V21" s="3"/>
      <c r="W21" s="3"/>
      <c r="X21" s="3"/>
      <c r="Y21" s="3"/>
      <c r="Z21" s="1"/>
    </row>
    <row r="22" spans="1:26" ht="12.75" customHeight="1">
      <c r="A22" s="3"/>
      <c r="B22" s="12"/>
      <c r="C22" s="5" t="s">
        <v>16</v>
      </c>
      <c r="D22" s="3"/>
      <c r="E22" s="3"/>
      <c r="F22" s="3"/>
      <c r="G22" s="3"/>
      <c r="H22" s="3"/>
      <c r="I22" s="3"/>
      <c r="J22" s="3"/>
      <c r="K22" s="3"/>
      <c r="L22" s="3"/>
      <c r="M22" s="3"/>
      <c r="N22" s="3"/>
      <c r="O22" s="3"/>
      <c r="P22" s="3"/>
      <c r="Q22" s="3"/>
      <c r="R22" s="3"/>
      <c r="S22" s="3"/>
      <c r="T22" s="3"/>
      <c r="U22" s="3"/>
      <c r="V22" s="3"/>
      <c r="W22" s="3"/>
      <c r="X22" s="3"/>
      <c r="Y22" s="3"/>
      <c r="Z22" s="1"/>
    </row>
    <row r="23" spans="1:26" ht="12.75" customHeight="1">
      <c r="A23" s="3"/>
      <c r="B23" s="13" t="s">
        <v>17</v>
      </c>
      <c r="C23" s="3" t="s">
        <v>18</v>
      </c>
      <c r="D23" s="1"/>
      <c r="E23" s="3"/>
      <c r="F23" s="3"/>
      <c r="G23" s="3"/>
      <c r="H23" s="3"/>
      <c r="I23" s="3"/>
      <c r="J23" s="3"/>
      <c r="K23" s="3"/>
      <c r="L23" s="3"/>
      <c r="M23" s="3"/>
      <c r="N23" s="3"/>
      <c r="O23" s="3"/>
      <c r="P23" s="3"/>
      <c r="Q23" s="3"/>
      <c r="R23" s="3"/>
      <c r="S23" s="3"/>
      <c r="T23" s="3"/>
      <c r="U23" s="3"/>
      <c r="V23" s="3"/>
      <c r="W23" s="3"/>
      <c r="X23" s="3"/>
      <c r="Y23" s="3"/>
      <c r="Z23" s="1"/>
    </row>
    <row r="24" spans="1:26" ht="12.75" customHeight="1">
      <c r="A24" s="3"/>
      <c r="B24" s="13"/>
      <c r="C24" s="5"/>
      <c r="D24" s="3"/>
      <c r="E24" s="3"/>
      <c r="F24" s="3"/>
      <c r="G24" s="3"/>
      <c r="H24" s="3"/>
      <c r="I24" s="3"/>
      <c r="J24" s="3"/>
      <c r="K24" s="3"/>
      <c r="L24" s="3"/>
      <c r="M24" s="3"/>
      <c r="N24" s="3"/>
      <c r="O24" s="3"/>
      <c r="P24" s="3"/>
      <c r="Q24" s="3"/>
      <c r="R24" s="3"/>
      <c r="S24" s="3"/>
      <c r="T24" s="3"/>
      <c r="U24" s="3"/>
      <c r="V24" s="3"/>
      <c r="W24" s="3"/>
      <c r="X24" s="3"/>
      <c r="Y24" s="3"/>
      <c r="Z24" s="1"/>
    </row>
    <row r="25" spans="1:26" ht="12.75" customHeight="1">
      <c r="A25" s="3"/>
      <c r="B25" s="13" t="s">
        <v>19</v>
      </c>
      <c r="C25" s="3" t="s">
        <v>20</v>
      </c>
      <c r="D25" s="1"/>
      <c r="E25" s="3"/>
      <c r="F25" s="3"/>
      <c r="G25" s="3"/>
      <c r="H25" s="3"/>
      <c r="I25" s="3"/>
      <c r="J25" s="3"/>
      <c r="K25" s="3"/>
      <c r="L25" s="3"/>
      <c r="M25" s="3"/>
      <c r="N25" s="3"/>
      <c r="O25" s="3"/>
      <c r="P25" s="3"/>
      <c r="Q25" s="3"/>
      <c r="R25" s="3"/>
      <c r="S25" s="3"/>
      <c r="T25" s="3"/>
      <c r="U25" s="3"/>
      <c r="V25" s="3"/>
      <c r="W25" s="3"/>
      <c r="X25" s="3"/>
      <c r="Y25" s="3"/>
      <c r="Z25" s="1"/>
    </row>
    <row r="26" spans="1:26" ht="12.75" customHeight="1">
      <c r="A26" s="3"/>
      <c r="B26" s="14"/>
      <c r="C26" s="5"/>
      <c r="D26" s="3"/>
      <c r="E26" s="3"/>
      <c r="F26" s="3"/>
      <c r="G26" s="3"/>
      <c r="H26" s="3"/>
      <c r="I26" s="3"/>
      <c r="J26" s="3"/>
      <c r="K26" s="3"/>
      <c r="L26" s="3"/>
      <c r="M26" s="3"/>
      <c r="N26" s="3"/>
      <c r="O26" s="3"/>
      <c r="P26" s="3"/>
      <c r="Q26" s="3"/>
      <c r="R26" s="3"/>
      <c r="S26" s="3"/>
      <c r="T26" s="3"/>
      <c r="U26" s="3"/>
      <c r="V26" s="3"/>
      <c r="W26" s="3"/>
      <c r="X26" s="3"/>
      <c r="Y26" s="3"/>
      <c r="Z26" s="1"/>
    </row>
    <row r="27" spans="1:26" ht="12.75" customHeight="1">
      <c r="A27" s="3"/>
      <c r="B27" s="13" t="s">
        <v>21</v>
      </c>
      <c r="C27" s="3" t="s">
        <v>22</v>
      </c>
      <c r="D27" s="1"/>
      <c r="E27" s="3"/>
      <c r="F27" s="3"/>
      <c r="G27" s="3"/>
      <c r="H27" s="3"/>
      <c r="I27" s="3"/>
      <c r="J27" s="3"/>
      <c r="K27" s="3"/>
      <c r="L27" s="3"/>
      <c r="M27" s="3"/>
      <c r="N27" s="3"/>
      <c r="O27" s="3"/>
      <c r="P27" s="3"/>
      <c r="Q27" s="3"/>
      <c r="R27" s="3"/>
      <c r="S27" s="3"/>
      <c r="T27" s="3"/>
      <c r="U27" s="3"/>
      <c r="V27" s="3"/>
      <c r="W27" s="3"/>
      <c r="X27" s="3"/>
      <c r="Y27" s="3"/>
      <c r="Z27" s="1"/>
    </row>
    <row r="28" spans="1:26" ht="12.75" customHeight="1">
      <c r="A28" s="3"/>
      <c r="B28" s="13"/>
      <c r="C28" s="3"/>
      <c r="D28" s="1"/>
      <c r="E28" s="3"/>
      <c r="F28" s="3"/>
      <c r="G28" s="3"/>
      <c r="H28" s="3"/>
      <c r="I28" s="3"/>
      <c r="J28" s="3"/>
      <c r="K28" s="3"/>
      <c r="L28" s="3"/>
      <c r="M28" s="3"/>
      <c r="N28" s="3"/>
      <c r="O28" s="3"/>
      <c r="P28" s="3"/>
      <c r="Q28" s="3"/>
      <c r="R28" s="3"/>
      <c r="S28" s="3"/>
      <c r="T28" s="3"/>
      <c r="U28" s="3"/>
      <c r="V28" s="3"/>
      <c r="W28" s="3"/>
      <c r="X28" s="3"/>
      <c r="Y28" s="3"/>
      <c r="Z28" s="1"/>
    </row>
    <row r="29" spans="1:26" ht="12.75" customHeight="1">
      <c r="A29" s="3"/>
      <c r="B29" s="13"/>
      <c r="C29" s="5" t="s">
        <v>23</v>
      </c>
      <c r="D29" s="3"/>
      <c r="E29" s="3"/>
      <c r="F29" s="3"/>
      <c r="G29" s="3"/>
      <c r="H29" s="3"/>
      <c r="I29" s="3"/>
      <c r="J29" s="3"/>
      <c r="K29" s="3"/>
      <c r="L29" s="3"/>
      <c r="M29" s="3"/>
      <c r="N29" s="3"/>
      <c r="O29" s="3"/>
      <c r="P29" s="3"/>
      <c r="Q29" s="3"/>
      <c r="R29" s="3"/>
      <c r="S29" s="3"/>
      <c r="T29" s="3"/>
      <c r="U29" s="3"/>
      <c r="V29" s="3"/>
      <c r="W29" s="3"/>
      <c r="X29" s="3"/>
      <c r="Y29" s="3"/>
      <c r="Z29" s="1"/>
    </row>
    <row r="30" spans="1:26" ht="12.75" customHeight="1">
      <c r="A30" s="3"/>
      <c r="B30" s="13" t="s">
        <v>24</v>
      </c>
      <c r="C30" s="3" t="s">
        <v>25</v>
      </c>
      <c r="D30" s="1"/>
      <c r="E30" s="3"/>
      <c r="F30" s="3"/>
      <c r="G30" s="3"/>
      <c r="H30" s="3"/>
      <c r="I30" s="3"/>
      <c r="J30" s="3"/>
      <c r="K30" s="3"/>
      <c r="L30" s="3"/>
      <c r="M30" s="3"/>
      <c r="N30" s="3"/>
      <c r="O30" s="3"/>
      <c r="P30" s="3"/>
      <c r="Q30" s="3"/>
      <c r="R30" s="3"/>
      <c r="S30" s="3"/>
      <c r="T30" s="3"/>
      <c r="U30" s="3"/>
      <c r="V30" s="3"/>
      <c r="W30" s="3"/>
      <c r="X30" s="3"/>
      <c r="Y30" s="3"/>
      <c r="Z30" s="1"/>
    </row>
    <row r="31" spans="1:26" ht="12.75" customHeight="1">
      <c r="A31" s="3"/>
      <c r="B31" s="13"/>
      <c r="C31" s="5"/>
      <c r="D31" s="3"/>
      <c r="E31" s="3"/>
      <c r="F31" s="3"/>
      <c r="G31" s="3"/>
      <c r="H31" s="3"/>
      <c r="I31" s="3"/>
      <c r="J31" s="3"/>
      <c r="K31" s="3"/>
      <c r="L31" s="3"/>
      <c r="M31" s="3"/>
      <c r="N31" s="3"/>
      <c r="O31" s="3"/>
      <c r="P31" s="3"/>
      <c r="Q31" s="3"/>
      <c r="R31" s="3"/>
      <c r="S31" s="3"/>
      <c r="T31" s="3"/>
      <c r="U31" s="3"/>
      <c r="V31" s="3"/>
      <c r="W31" s="3"/>
      <c r="X31" s="3"/>
      <c r="Y31" s="3"/>
      <c r="Z31" s="1"/>
    </row>
    <row r="32" spans="1:26" ht="12.75" customHeight="1">
      <c r="A32" s="3"/>
      <c r="B32" s="13"/>
      <c r="C32" s="5" t="s">
        <v>26</v>
      </c>
      <c r="D32" s="3"/>
      <c r="E32" s="3"/>
      <c r="F32" s="3"/>
      <c r="G32" s="3"/>
      <c r="H32" s="3"/>
      <c r="I32" s="3"/>
      <c r="J32" s="3"/>
      <c r="K32" s="3"/>
      <c r="L32" s="3"/>
      <c r="M32" s="3"/>
      <c r="N32" s="3"/>
      <c r="O32" s="3"/>
      <c r="P32" s="3"/>
      <c r="Q32" s="3"/>
      <c r="R32" s="3"/>
      <c r="S32" s="3"/>
      <c r="T32" s="3"/>
      <c r="U32" s="3"/>
      <c r="V32" s="3"/>
      <c r="W32" s="3"/>
      <c r="X32" s="3"/>
      <c r="Y32" s="3"/>
      <c r="Z32" s="1"/>
    </row>
    <row r="33" spans="1:26" ht="12.75" customHeight="1">
      <c r="A33" s="3"/>
      <c r="B33" s="13" t="s">
        <v>27</v>
      </c>
      <c r="C33" s="3" t="s">
        <v>28</v>
      </c>
      <c r="D33" s="1"/>
      <c r="E33" s="3"/>
      <c r="F33" s="3"/>
      <c r="G33" s="3"/>
      <c r="H33" s="3"/>
      <c r="I33" s="3"/>
      <c r="J33" s="3"/>
      <c r="K33" s="3"/>
      <c r="L33" s="3"/>
      <c r="M33" s="3"/>
      <c r="N33" s="3"/>
      <c r="O33" s="3"/>
      <c r="P33" s="3"/>
      <c r="Q33" s="3"/>
      <c r="R33" s="3"/>
      <c r="S33" s="3"/>
      <c r="T33" s="3"/>
      <c r="U33" s="3"/>
      <c r="V33" s="3"/>
      <c r="W33" s="3"/>
      <c r="X33" s="3"/>
      <c r="Y33" s="3"/>
      <c r="Z33" s="1"/>
    </row>
    <row r="34" spans="1:26" ht="12.75" customHeight="1">
      <c r="A34" s="3"/>
      <c r="B34" s="13"/>
      <c r="C34" s="5"/>
      <c r="D34" s="3"/>
      <c r="E34" s="3"/>
      <c r="F34" s="3"/>
      <c r="G34" s="3"/>
      <c r="H34" s="3"/>
      <c r="I34" s="3"/>
      <c r="J34" s="3"/>
      <c r="K34" s="3"/>
      <c r="L34" s="3"/>
      <c r="M34" s="3"/>
      <c r="N34" s="3"/>
      <c r="O34" s="3"/>
      <c r="P34" s="3"/>
      <c r="Q34" s="3"/>
      <c r="R34" s="3"/>
      <c r="S34" s="3"/>
      <c r="T34" s="3"/>
      <c r="U34" s="3"/>
      <c r="V34" s="3"/>
      <c r="W34" s="3"/>
      <c r="X34" s="3"/>
      <c r="Y34" s="3"/>
      <c r="Z34" s="1"/>
    </row>
    <row r="35" spans="1:26" ht="12.75" customHeight="1">
      <c r="A35" s="3"/>
      <c r="B35" s="13" t="s">
        <v>29</v>
      </c>
      <c r="C35" s="3" t="s">
        <v>30</v>
      </c>
      <c r="D35" s="3"/>
      <c r="E35" s="3"/>
      <c r="F35" s="3"/>
      <c r="G35" s="3"/>
      <c r="H35" s="3"/>
      <c r="I35" s="3"/>
      <c r="J35" s="3"/>
      <c r="K35" s="3"/>
      <c r="L35" s="3"/>
      <c r="M35" s="3"/>
      <c r="N35" s="3"/>
      <c r="O35" s="3"/>
      <c r="P35" s="3"/>
      <c r="Q35" s="3"/>
      <c r="R35" s="3"/>
      <c r="S35" s="3"/>
      <c r="T35" s="3"/>
      <c r="U35" s="3"/>
      <c r="V35" s="3"/>
      <c r="W35" s="3"/>
      <c r="X35" s="3"/>
      <c r="Y35" s="3"/>
      <c r="Z35" s="1"/>
    </row>
    <row r="36" spans="1:26" ht="12.75" customHeight="1">
      <c r="A36" s="3"/>
      <c r="B36" s="13"/>
      <c r="C36" s="5"/>
      <c r="D36" s="3"/>
      <c r="E36" s="3"/>
      <c r="F36" s="3"/>
      <c r="G36" s="3"/>
      <c r="H36" s="3"/>
      <c r="I36" s="3"/>
      <c r="J36" s="3"/>
      <c r="K36" s="3"/>
      <c r="L36" s="3"/>
      <c r="M36" s="3"/>
      <c r="N36" s="3"/>
      <c r="O36" s="3"/>
      <c r="P36" s="3"/>
      <c r="Q36" s="3"/>
      <c r="R36" s="3"/>
      <c r="S36" s="3"/>
      <c r="T36" s="3"/>
      <c r="U36" s="3"/>
      <c r="V36" s="3"/>
      <c r="W36" s="3"/>
      <c r="X36" s="3"/>
      <c r="Y36" s="3"/>
      <c r="Z36" s="1"/>
    </row>
    <row r="37" spans="1:26" ht="12.75" customHeight="1">
      <c r="A37" s="3"/>
      <c r="B37" s="13" t="s">
        <v>31</v>
      </c>
      <c r="C37" s="3" t="s">
        <v>32</v>
      </c>
      <c r="D37" s="3"/>
      <c r="E37" s="3"/>
      <c r="F37" s="3"/>
      <c r="G37" s="3"/>
      <c r="H37" s="3"/>
      <c r="I37" s="3"/>
      <c r="J37" s="3"/>
      <c r="K37" s="3"/>
      <c r="L37" s="3"/>
      <c r="M37" s="3"/>
      <c r="N37" s="3"/>
      <c r="O37" s="3"/>
      <c r="P37" s="3"/>
      <c r="Q37" s="3"/>
      <c r="R37" s="3"/>
      <c r="S37" s="3"/>
      <c r="T37" s="3"/>
      <c r="U37" s="3"/>
      <c r="V37" s="3"/>
      <c r="W37" s="3"/>
      <c r="X37" s="3"/>
      <c r="Y37" s="3"/>
      <c r="Z37" s="1"/>
    </row>
    <row r="38" spans="1:26" ht="12.75" customHeight="1">
      <c r="A38" s="3"/>
      <c r="B38" s="13"/>
      <c r="C38" s="5"/>
      <c r="D38" s="3"/>
      <c r="E38" s="3"/>
      <c r="F38" s="3"/>
      <c r="G38" s="3"/>
      <c r="H38" s="3"/>
      <c r="I38" s="3"/>
      <c r="J38" s="3"/>
      <c r="K38" s="3"/>
      <c r="L38" s="3"/>
      <c r="M38" s="3"/>
      <c r="N38" s="3"/>
      <c r="O38" s="3"/>
      <c r="P38" s="3"/>
      <c r="Q38" s="3"/>
      <c r="R38" s="3"/>
      <c r="S38" s="3"/>
      <c r="T38" s="3"/>
      <c r="U38" s="3"/>
      <c r="V38" s="3"/>
      <c r="W38" s="3"/>
      <c r="X38" s="3"/>
      <c r="Y38" s="3"/>
      <c r="Z38" s="1"/>
    </row>
    <row r="39" spans="1:26" ht="12.75" customHeight="1">
      <c r="A39" s="3"/>
      <c r="B39" s="13" t="s">
        <v>33</v>
      </c>
      <c r="C39" s="3" t="s">
        <v>34</v>
      </c>
      <c r="D39" s="1"/>
      <c r="E39" s="3"/>
      <c r="F39" s="3"/>
      <c r="G39" s="3"/>
      <c r="H39" s="3"/>
      <c r="I39" s="3"/>
      <c r="J39" s="3"/>
      <c r="K39" s="3"/>
      <c r="L39" s="3"/>
      <c r="M39" s="3"/>
      <c r="N39" s="3"/>
      <c r="O39" s="3"/>
      <c r="P39" s="3"/>
      <c r="Q39" s="3"/>
      <c r="R39" s="3"/>
      <c r="S39" s="3"/>
      <c r="T39" s="3"/>
      <c r="U39" s="3"/>
      <c r="V39" s="3"/>
      <c r="W39" s="3"/>
      <c r="X39" s="3"/>
      <c r="Y39" s="3"/>
      <c r="Z39" s="1"/>
    </row>
    <row r="40" spans="1:26" ht="12.75" customHeight="1">
      <c r="A40" s="3"/>
      <c r="B40" s="13"/>
      <c r="C40" s="3"/>
      <c r="D40" s="1"/>
      <c r="E40" s="3"/>
      <c r="F40" s="3"/>
      <c r="G40" s="3"/>
      <c r="H40" s="3"/>
      <c r="I40" s="3"/>
      <c r="J40" s="3"/>
      <c r="K40" s="3"/>
      <c r="L40" s="3"/>
      <c r="M40" s="3"/>
      <c r="N40" s="3"/>
      <c r="O40" s="3"/>
      <c r="P40" s="3"/>
      <c r="Q40" s="3"/>
      <c r="R40" s="3"/>
      <c r="S40" s="3"/>
      <c r="T40" s="3"/>
      <c r="U40" s="3"/>
      <c r="V40" s="3"/>
      <c r="W40" s="3"/>
      <c r="X40" s="3"/>
      <c r="Y40" s="3"/>
      <c r="Z40" s="1"/>
    </row>
    <row r="41" spans="1:26" ht="12.75" customHeight="1">
      <c r="A41" s="3"/>
      <c r="B41" s="13" t="s">
        <v>35</v>
      </c>
      <c r="C41" s="3" t="s">
        <v>36</v>
      </c>
      <c r="D41" s="1"/>
      <c r="E41" s="3"/>
      <c r="F41" s="3"/>
      <c r="G41" s="3"/>
      <c r="H41" s="3"/>
      <c r="I41" s="3"/>
      <c r="J41" s="3"/>
      <c r="K41" s="3"/>
      <c r="L41" s="3"/>
      <c r="M41" s="3"/>
      <c r="N41" s="3"/>
      <c r="O41" s="3"/>
      <c r="P41" s="3"/>
      <c r="Q41" s="3"/>
      <c r="R41" s="3"/>
      <c r="S41" s="3"/>
      <c r="T41" s="3"/>
      <c r="U41" s="3"/>
      <c r="V41" s="3"/>
      <c r="W41" s="3"/>
      <c r="X41" s="3"/>
      <c r="Y41" s="3"/>
      <c r="Z41" s="1"/>
    </row>
    <row r="42" spans="1:26" ht="12.75" customHeight="1">
      <c r="A42" s="3"/>
      <c r="B42" s="13"/>
      <c r="C42" s="3"/>
      <c r="D42" s="1"/>
      <c r="E42" s="3"/>
      <c r="F42" s="3"/>
      <c r="G42" s="3"/>
      <c r="H42" s="3"/>
      <c r="I42" s="3"/>
      <c r="J42" s="3"/>
      <c r="K42" s="3"/>
      <c r="L42" s="3"/>
      <c r="M42" s="3"/>
      <c r="N42" s="3"/>
      <c r="O42" s="3"/>
      <c r="P42" s="3"/>
      <c r="Q42" s="3"/>
      <c r="R42" s="3"/>
      <c r="S42" s="3"/>
      <c r="T42" s="3"/>
      <c r="U42" s="3"/>
      <c r="V42" s="3"/>
      <c r="W42" s="3"/>
      <c r="X42" s="3"/>
      <c r="Y42" s="3"/>
      <c r="Z42" s="1"/>
    </row>
    <row r="43" spans="1:26" ht="12.75" customHeight="1">
      <c r="A43" s="3"/>
      <c r="B43" s="13"/>
      <c r="C43" s="5" t="s">
        <v>37</v>
      </c>
      <c r="D43" s="3"/>
      <c r="E43" s="3"/>
      <c r="F43" s="3"/>
      <c r="G43" s="3"/>
      <c r="H43" s="3"/>
      <c r="I43" s="3"/>
      <c r="J43" s="3"/>
      <c r="K43" s="3"/>
      <c r="L43" s="3"/>
      <c r="M43" s="3"/>
      <c r="N43" s="3"/>
      <c r="O43" s="3"/>
      <c r="P43" s="3"/>
      <c r="Q43" s="3"/>
      <c r="R43" s="3"/>
      <c r="S43" s="3"/>
      <c r="T43" s="3"/>
      <c r="U43" s="3"/>
      <c r="V43" s="3"/>
      <c r="W43" s="3"/>
      <c r="X43" s="3"/>
      <c r="Y43" s="3"/>
      <c r="Z43" s="1"/>
    </row>
    <row r="44" spans="1:26" ht="12.75" customHeight="1">
      <c r="A44" s="3"/>
      <c r="B44" s="13" t="s">
        <v>38</v>
      </c>
      <c r="C44" s="3" t="s">
        <v>39</v>
      </c>
      <c r="D44" s="1"/>
      <c r="E44" s="3"/>
      <c r="F44" s="3"/>
      <c r="G44" s="3"/>
      <c r="H44" s="3"/>
      <c r="I44" s="3"/>
      <c r="J44" s="3"/>
      <c r="K44" s="3"/>
      <c r="L44" s="3"/>
      <c r="M44" s="3"/>
      <c r="N44" s="3"/>
      <c r="O44" s="3"/>
      <c r="P44" s="3"/>
      <c r="Q44" s="3"/>
      <c r="R44" s="3"/>
      <c r="S44" s="3"/>
      <c r="T44" s="3"/>
      <c r="U44" s="3"/>
      <c r="V44" s="3"/>
      <c r="W44" s="3"/>
      <c r="X44" s="3"/>
      <c r="Y44" s="3"/>
      <c r="Z44" s="1"/>
    </row>
    <row r="45" spans="1:26" ht="12.75" customHeight="1">
      <c r="A45" s="3"/>
      <c r="B45" s="13"/>
      <c r="C45" s="3"/>
      <c r="D45" s="1"/>
      <c r="E45" s="3"/>
      <c r="F45" s="3"/>
      <c r="G45" s="3"/>
      <c r="H45" s="3"/>
      <c r="I45" s="3"/>
      <c r="J45" s="3"/>
      <c r="K45" s="3"/>
      <c r="L45" s="3"/>
      <c r="M45" s="3"/>
      <c r="N45" s="3"/>
      <c r="O45" s="3"/>
      <c r="P45" s="3"/>
      <c r="Q45" s="3"/>
      <c r="R45" s="3"/>
      <c r="S45" s="3"/>
      <c r="T45" s="3"/>
      <c r="U45" s="3"/>
      <c r="V45" s="3"/>
      <c r="W45" s="3"/>
      <c r="X45" s="3"/>
      <c r="Y45" s="3"/>
      <c r="Z45" s="1"/>
    </row>
    <row r="46" spans="1:26" ht="12.75" customHeight="1">
      <c r="A46" s="3"/>
      <c r="B46" s="13"/>
      <c r="C46" s="5"/>
      <c r="D46" s="3"/>
      <c r="E46" s="3"/>
      <c r="F46" s="3"/>
      <c r="G46" s="3"/>
      <c r="H46" s="3"/>
      <c r="I46" s="3"/>
      <c r="J46" s="3"/>
      <c r="K46" s="3"/>
      <c r="L46" s="3"/>
      <c r="M46" s="3"/>
      <c r="N46" s="3"/>
      <c r="O46" s="3"/>
      <c r="P46" s="3"/>
      <c r="Q46" s="3"/>
      <c r="R46" s="3"/>
      <c r="S46" s="3"/>
      <c r="T46" s="3"/>
      <c r="U46" s="3"/>
      <c r="V46" s="3"/>
      <c r="W46" s="3"/>
      <c r="X46" s="3"/>
      <c r="Y46" s="3"/>
      <c r="Z46" s="1"/>
    </row>
    <row r="47" spans="1:26" ht="12.75" customHeight="1">
      <c r="A47" s="3"/>
      <c r="B47" s="13" t="s">
        <v>40</v>
      </c>
      <c r="C47" s="3" t="s">
        <v>41</v>
      </c>
      <c r="D47" s="3"/>
      <c r="E47" s="3"/>
      <c r="F47" s="3"/>
      <c r="G47" s="3"/>
      <c r="H47" s="3"/>
      <c r="I47" s="3"/>
      <c r="J47" s="3"/>
      <c r="K47" s="3"/>
      <c r="L47" s="3"/>
      <c r="M47" s="3"/>
      <c r="N47" s="3"/>
      <c r="O47" s="3"/>
      <c r="P47" s="3"/>
      <c r="Q47" s="3"/>
      <c r="R47" s="3"/>
      <c r="S47" s="3"/>
      <c r="T47" s="3"/>
      <c r="U47" s="3"/>
      <c r="V47" s="3"/>
      <c r="W47" s="3"/>
      <c r="X47" s="3"/>
      <c r="Y47" s="3"/>
      <c r="Z47" s="1"/>
    </row>
    <row r="48" spans="1:26" ht="12.75" customHeight="1">
      <c r="A48" s="3"/>
      <c r="B48" s="13"/>
      <c r="C48" s="5"/>
      <c r="D48" s="3"/>
      <c r="E48" s="3"/>
      <c r="F48" s="3"/>
      <c r="G48" s="3"/>
      <c r="H48" s="3"/>
      <c r="I48" s="3"/>
      <c r="J48" s="3"/>
      <c r="K48" s="3"/>
      <c r="L48" s="3"/>
      <c r="M48" s="3"/>
      <c r="N48" s="3"/>
      <c r="O48" s="3"/>
      <c r="P48" s="3"/>
      <c r="Q48" s="3"/>
      <c r="R48" s="3"/>
      <c r="S48" s="3"/>
      <c r="T48" s="3"/>
      <c r="U48" s="3"/>
      <c r="V48" s="3"/>
      <c r="W48" s="3"/>
      <c r="X48" s="3"/>
      <c r="Y48" s="3"/>
      <c r="Z48" s="1"/>
    </row>
    <row r="49" spans="1:26" ht="12.75" customHeight="1">
      <c r="A49" s="3"/>
      <c r="B49" s="15" t="s">
        <v>42</v>
      </c>
      <c r="C49" s="16" t="s">
        <v>43</v>
      </c>
      <c r="D49" s="3"/>
      <c r="E49" s="3"/>
      <c r="F49" s="3"/>
      <c r="G49" s="3"/>
      <c r="H49" s="3"/>
      <c r="I49" s="3"/>
      <c r="J49" s="3"/>
      <c r="K49" s="3"/>
      <c r="L49" s="3"/>
      <c r="M49" s="3"/>
      <c r="N49" s="3"/>
      <c r="O49" s="3"/>
      <c r="P49" s="3"/>
      <c r="Q49" s="3"/>
      <c r="R49" s="3"/>
      <c r="S49" s="3"/>
      <c r="T49" s="3"/>
      <c r="U49" s="3"/>
      <c r="V49" s="3"/>
      <c r="W49" s="3"/>
      <c r="X49" s="3"/>
      <c r="Y49" s="3"/>
      <c r="Z49" s="1"/>
    </row>
    <row r="50" spans="1:26" ht="12.75" customHeight="1">
      <c r="A50" s="3"/>
      <c r="B50" s="17"/>
      <c r="C50" s="5" t="s">
        <v>44</v>
      </c>
      <c r="D50" s="3"/>
      <c r="E50" s="3"/>
      <c r="F50" s="3"/>
      <c r="G50" s="3"/>
      <c r="H50" s="3"/>
      <c r="I50" s="3"/>
      <c r="J50" s="3"/>
      <c r="K50" s="3"/>
      <c r="L50" s="3"/>
      <c r="M50" s="3"/>
      <c r="N50" s="3"/>
      <c r="O50" s="3"/>
      <c r="P50" s="3"/>
      <c r="Q50" s="3"/>
      <c r="R50" s="3"/>
      <c r="S50" s="3"/>
      <c r="T50" s="3"/>
      <c r="U50" s="3"/>
      <c r="V50" s="3"/>
      <c r="W50" s="3"/>
      <c r="X50" s="3"/>
      <c r="Y50" s="3"/>
      <c r="Z50" s="1"/>
    </row>
    <row r="51" spans="1:26" ht="12.75" customHeight="1">
      <c r="A51" s="3"/>
      <c r="B51" s="17"/>
      <c r="C51" s="3" t="s">
        <v>45</v>
      </c>
      <c r="D51" s="3"/>
      <c r="E51" s="3"/>
      <c r="F51" s="3"/>
      <c r="G51" s="3"/>
      <c r="H51" s="3"/>
      <c r="I51" s="3"/>
      <c r="J51" s="3"/>
      <c r="K51" s="3"/>
      <c r="L51" s="3"/>
      <c r="M51" s="3"/>
      <c r="N51" s="3"/>
      <c r="O51" s="3"/>
      <c r="P51" s="3"/>
      <c r="Q51" s="3"/>
      <c r="R51" s="3"/>
      <c r="S51" s="3"/>
      <c r="T51" s="3"/>
      <c r="U51" s="3"/>
      <c r="V51" s="3"/>
      <c r="W51" s="3"/>
      <c r="X51" s="3"/>
      <c r="Y51" s="3"/>
      <c r="Z51" s="1"/>
    </row>
    <row r="52" spans="1:26" ht="12.75" customHeight="1">
      <c r="A52" s="3"/>
      <c r="B52" s="17"/>
      <c r="C52" s="3" t="s">
        <v>46</v>
      </c>
      <c r="D52" s="3"/>
      <c r="E52" s="3"/>
      <c r="F52" s="3"/>
      <c r="G52" s="3"/>
      <c r="H52" s="3"/>
      <c r="I52" s="3"/>
      <c r="J52" s="3"/>
      <c r="K52" s="3"/>
      <c r="L52" s="3"/>
      <c r="M52" s="3"/>
      <c r="N52" s="3"/>
      <c r="O52" s="3"/>
      <c r="P52" s="3"/>
      <c r="Q52" s="3"/>
      <c r="R52" s="3"/>
      <c r="S52" s="3"/>
      <c r="T52" s="3"/>
      <c r="U52" s="3"/>
      <c r="V52" s="3"/>
      <c r="W52" s="3"/>
      <c r="X52" s="3"/>
      <c r="Y52" s="3"/>
      <c r="Z52" s="1"/>
    </row>
    <row r="53" spans="1:26" ht="12.75" customHeight="1">
      <c r="A53" s="3"/>
      <c r="B53" s="17"/>
      <c r="C53" s="5" t="s">
        <v>47</v>
      </c>
      <c r="D53" s="3"/>
      <c r="E53" s="3"/>
      <c r="F53" s="3"/>
      <c r="G53" s="3"/>
      <c r="H53" s="3"/>
      <c r="I53" s="3"/>
      <c r="J53" s="3"/>
      <c r="K53" s="3"/>
      <c r="L53" s="3"/>
      <c r="M53" s="3"/>
      <c r="N53" s="3"/>
      <c r="O53" s="3"/>
      <c r="P53" s="3"/>
      <c r="Q53" s="3"/>
      <c r="R53" s="3"/>
      <c r="S53" s="3"/>
      <c r="T53" s="3"/>
      <c r="U53" s="3"/>
      <c r="V53" s="3"/>
      <c r="W53" s="3"/>
      <c r="X53" s="3"/>
      <c r="Y53" s="3"/>
      <c r="Z53" s="1"/>
    </row>
    <row r="54" spans="1:26" ht="12.75" customHeight="1">
      <c r="A54" s="3"/>
      <c r="B54" s="17"/>
      <c r="C54" s="3" t="s">
        <v>48</v>
      </c>
      <c r="D54" s="3"/>
      <c r="E54" s="3"/>
      <c r="F54" s="3"/>
      <c r="G54" s="3"/>
      <c r="H54" s="3"/>
      <c r="I54" s="3"/>
      <c r="J54" s="3"/>
      <c r="K54" s="3"/>
      <c r="L54" s="3"/>
      <c r="M54" s="3"/>
      <c r="N54" s="3"/>
      <c r="O54" s="3"/>
      <c r="P54" s="3"/>
      <c r="Q54" s="3"/>
      <c r="R54" s="3"/>
      <c r="S54" s="3"/>
      <c r="T54" s="3"/>
      <c r="U54" s="3"/>
      <c r="V54" s="3"/>
      <c r="W54" s="3"/>
      <c r="X54" s="3"/>
      <c r="Y54" s="3"/>
      <c r="Z54" s="1"/>
    </row>
    <row r="55" spans="1:26" ht="12.75" customHeight="1">
      <c r="A55" s="3"/>
      <c r="B55" s="17"/>
      <c r="C55" s="3" t="s">
        <v>2</v>
      </c>
      <c r="D55" s="3"/>
      <c r="E55" s="3"/>
      <c r="F55" s="3"/>
      <c r="G55" s="3"/>
      <c r="H55" s="3"/>
      <c r="I55" s="3"/>
      <c r="J55" s="3"/>
      <c r="K55" s="3"/>
      <c r="L55" s="3"/>
      <c r="M55" s="3"/>
      <c r="N55" s="3"/>
      <c r="O55" s="3"/>
      <c r="P55" s="3"/>
      <c r="Q55" s="3"/>
      <c r="R55" s="3"/>
      <c r="S55" s="3"/>
      <c r="T55" s="3"/>
      <c r="U55" s="3"/>
      <c r="V55" s="3"/>
      <c r="W55" s="3"/>
      <c r="X55" s="3"/>
      <c r="Y55" s="3"/>
      <c r="Z55" s="1"/>
    </row>
    <row r="56" spans="1:26" ht="12.75" customHeight="1">
      <c r="A56" s="3"/>
      <c r="B56" s="17"/>
      <c r="C56" s="3" t="s">
        <v>12</v>
      </c>
      <c r="D56" s="3"/>
      <c r="E56" s="3"/>
      <c r="F56" s="3"/>
      <c r="G56" s="3"/>
      <c r="H56" s="3"/>
      <c r="I56" s="3"/>
      <c r="J56" s="3"/>
      <c r="K56" s="3"/>
      <c r="L56" s="3"/>
      <c r="M56" s="3"/>
      <c r="N56" s="3"/>
      <c r="O56" s="3"/>
      <c r="P56" s="3"/>
      <c r="Q56" s="3"/>
      <c r="R56" s="3"/>
      <c r="S56" s="3"/>
      <c r="T56" s="3"/>
      <c r="U56" s="3"/>
      <c r="V56" s="3"/>
      <c r="W56" s="3"/>
      <c r="X56" s="3"/>
      <c r="Y56" s="3"/>
      <c r="Z56" s="1"/>
    </row>
    <row r="57" spans="1:26" ht="12.75" customHeight="1">
      <c r="A57" s="3"/>
      <c r="B57" s="15" t="s">
        <v>49</v>
      </c>
      <c r="C57" s="3" t="s">
        <v>50</v>
      </c>
      <c r="D57" s="3"/>
      <c r="E57" s="3"/>
      <c r="F57" s="3"/>
      <c r="G57" s="3"/>
      <c r="H57" s="18" t="s">
        <v>51</v>
      </c>
      <c r="I57" s="3"/>
      <c r="J57" s="3"/>
      <c r="K57" s="3"/>
      <c r="L57" s="3"/>
      <c r="M57" s="3"/>
      <c r="N57" s="3"/>
      <c r="O57" s="3"/>
      <c r="P57" s="3"/>
      <c r="Q57" s="3"/>
      <c r="R57" s="3"/>
      <c r="S57" s="3"/>
      <c r="T57" s="3"/>
      <c r="U57" s="3"/>
      <c r="V57" s="3"/>
      <c r="W57" s="3"/>
      <c r="X57" s="3"/>
      <c r="Y57" s="3"/>
      <c r="Z57" s="1"/>
    </row>
    <row r="58" spans="1:26" ht="12.75" customHeight="1">
      <c r="A58" s="3"/>
      <c r="B58" s="15" t="s">
        <v>52</v>
      </c>
      <c r="C58" s="3" t="s">
        <v>53</v>
      </c>
      <c r="D58" s="3"/>
      <c r="E58" s="3"/>
      <c r="F58" s="3"/>
      <c r="G58" s="3"/>
      <c r="H58" s="18" t="s">
        <v>54</v>
      </c>
      <c r="I58" s="3"/>
      <c r="J58" s="3"/>
      <c r="K58" s="3"/>
      <c r="L58" s="3"/>
      <c r="M58" s="3"/>
      <c r="N58" s="3"/>
      <c r="O58" s="3"/>
      <c r="P58" s="3"/>
      <c r="Q58" s="3"/>
      <c r="R58" s="3"/>
      <c r="S58" s="3"/>
      <c r="T58" s="3"/>
      <c r="U58" s="3"/>
      <c r="V58" s="3"/>
      <c r="W58" s="3"/>
      <c r="X58" s="3"/>
      <c r="Y58" s="3"/>
      <c r="Z58" s="1"/>
    </row>
    <row r="59" spans="1:26" ht="12.75" customHeight="1">
      <c r="A59" s="3"/>
      <c r="B59" s="3"/>
      <c r="C59" s="3"/>
      <c r="D59" s="3"/>
      <c r="E59" s="3"/>
      <c r="F59" s="3"/>
      <c r="G59" s="3"/>
      <c r="H59" s="3"/>
      <c r="I59" s="3"/>
      <c r="J59" s="3"/>
      <c r="K59" s="3"/>
      <c r="L59" s="3"/>
      <c r="M59" s="3"/>
      <c r="N59" s="3"/>
      <c r="O59" s="3"/>
      <c r="P59" s="3"/>
      <c r="Q59" s="3"/>
      <c r="R59" s="3"/>
      <c r="S59" s="3"/>
      <c r="T59" s="3"/>
      <c r="U59" s="3"/>
      <c r="V59" s="3"/>
      <c r="W59" s="3"/>
      <c r="X59" s="3"/>
      <c r="Y59" s="3"/>
      <c r="Z59" s="1"/>
    </row>
    <row r="60" spans="1:26" ht="12.75" customHeight="1">
      <c r="A60" s="3"/>
      <c r="B60" s="3"/>
      <c r="C60" s="3"/>
      <c r="D60" s="3"/>
      <c r="E60" s="3"/>
      <c r="F60" s="3"/>
      <c r="G60" s="3"/>
      <c r="H60" s="3"/>
      <c r="I60" s="3"/>
      <c r="J60" s="3"/>
      <c r="K60" s="3"/>
      <c r="L60" s="3"/>
      <c r="M60" s="3"/>
      <c r="N60" s="3"/>
      <c r="O60" s="3"/>
      <c r="P60" s="3"/>
      <c r="Q60" s="3"/>
      <c r="R60" s="3"/>
      <c r="S60" s="3"/>
      <c r="T60" s="3"/>
      <c r="U60" s="3"/>
      <c r="V60" s="3"/>
      <c r="W60" s="3"/>
      <c r="X60" s="3"/>
      <c r="Y60" s="3"/>
      <c r="Z60" s="1"/>
    </row>
    <row r="61" spans="1:26" ht="12.75" customHeight="1">
      <c r="A61" s="3"/>
      <c r="B61" s="3"/>
      <c r="C61" s="3"/>
      <c r="D61" s="3"/>
      <c r="E61" s="3"/>
      <c r="F61" s="3"/>
      <c r="G61" s="3"/>
      <c r="H61" s="3"/>
      <c r="I61" s="3"/>
      <c r="J61" s="3"/>
      <c r="K61" s="3"/>
      <c r="L61" s="3"/>
      <c r="M61" s="3"/>
      <c r="N61" s="3"/>
      <c r="O61" s="3"/>
      <c r="P61" s="3"/>
      <c r="Q61" s="3"/>
      <c r="R61" s="3"/>
      <c r="S61" s="3"/>
      <c r="T61" s="3"/>
      <c r="U61" s="3"/>
      <c r="V61" s="3"/>
      <c r="W61" s="3"/>
      <c r="X61" s="3"/>
      <c r="Y61" s="3"/>
      <c r="Z61" s="1"/>
    </row>
    <row r="62" spans="1:26" ht="12.75" customHeight="1">
      <c r="A62" s="3"/>
      <c r="B62" s="3"/>
      <c r="C62" s="3"/>
      <c r="D62" s="3"/>
      <c r="E62" s="3"/>
      <c r="F62" s="3"/>
      <c r="G62" s="3"/>
      <c r="H62" s="3"/>
      <c r="I62" s="3"/>
      <c r="J62" s="3"/>
      <c r="K62" s="3"/>
      <c r="L62" s="3"/>
      <c r="M62" s="3"/>
      <c r="N62" s="3"/>
      <c r="O62" s="3"/>
      <c r="P62" s="3"/>
      <c r="Q62" s="3"/>
      <c r="R62" s="3"/>
      <c r="S62" s="3"/>
      <c r="T62" s="3"/>
      <c r="U62" s="3"/>
      <c r="V62" s="3"/>
      <c r="W62" s="3"/>
      <c r="X62" s="3"/>
      <c r="Y62" s="3"/>
      <c r="Z62" s="1"/>
    </row>
    <row r="63" spans="1:26" ht="12.75" customHeight="1">
      <c r="A63" s="3"/>
      <c r="B63" s="3"/>
      <c r="C63" s="3"/>
      <c r="D63" s="3"/>
      <c r="E63" s="3"/>
      <c r="F63" s="3"/>
      <c r="G63" s="3"/>
      <c r="H63" s="3"/>
      <c r="I63" s="3"/>
      <c r="J63" s="3"/>
      <c r="K63" s="3"/>
      <c r="L63" s="3"/>
      <c r="M63" s="3"/>
      <c r="N63" s="3"/>
      <c r="O63" s="3"/>
      <c r="P63" s="3"/>
      <c r="Q63" s="3"/>
      <c r="R63" s="3"/>
      <c r="S63" s="3"/>
      <c r="T63" s="3"/>
      <c r="U63" s="3"/>
      <c r="V63" s="3"/>
      <c r="W63" s="3"/>
      <c r="X63" s="3"/>
      <c r="Y63" s="3"/>
      <c r="Z63" s="1"/>
    </row>
    <row r="64" spans="1:26" ht="12.75" customHeight="1">
      <c r="A64" s="3"/>
      <c r="B64" s="3"/>
      <c r="C64" s="3"/>
      <c r="D64" s="3"/>
      <c r="E64" s="3"/>
      <c r="F64" s="3"/>
      <c r="G64" s="3"/>
      <c r="H64" s="3"/>
      <c r="I64" s="3"/>
      <c r="J64" s="3"/>
      <c r="K64" s="3"/>
      <c r="L64" s="3"/>
      <c r="M64" s="3"/>
      <c r="N64" s="3"/>
      <c r="O64" s="3"/>
      <c r="P64" s="3"/>
      <c r="Q64" s="3"/>
      <c r="R64" s="3"/>
      <c r="S64" s="3"/>
      <c r="T64" s="3"/>
      <c r="U64" s="3"/>
      <c r="V64" s="3"/>
      <c r="W64" s="3"/>
      <c r="X64" s="3"/>
      <c r="Y64" s="3"/>
      <c r="Z64" s="1"/>
    </row>
    <row r="65" spans="1:26" ht="12.75" customHeight="1">
      <c r="A65" s="3"/>
      <c r="B65" s="3"/>
      <c r="C65" s="3"/>
      <c r="D65" s="3"/>
      <c r="E65" s="3"/>
      <c r="F65" s="3"/>
      <c r="G65" s="3"/>
      <c r="H65" s="3"/>
      <c r="I65" s="3"/>
      <c r="J65" s="3"/>
      <c r="K65" s="3"/>
      <c r="L65" s="3"/>
      <c r="M65" s="3"/>
      <c r="N65" s="3"/>
      <c r="O65" s="3"/>
      <c r="P65" s="3"/>
      <c r="Q65" s="3"/>
      <c r="R65" s="3"/>
      <c r="S65" s="3"/>
      <c r="T65" s="3"/>
      <c r="U65" s="3"/>
      <c r="V65" s="3"/>
      <c r="W65" s="3"/>
      <c r="X65" s="3"/>
      <c r="Y65" s="3"/>
      <c r="Z65" s="1"/>
    </row>
    <row r="66" spans="1:26" ht="12.75" customHeight="1">
      <c r="A66" s="3"/>
      <c r="B66" s="3"/>
      <c r="C66" s="3"/>
      <c r="D66" s="3"/>
      <c r="E66" s="3"/>
      <c r="F66" s="3"/>
      <c r="G66" s="3"/>
      <c r="H66" s="3"/>
      <c r="I66" s="3"/>
      <c r="J66" s="3"/>
      <c r="K66" s="3"/>
      <c r="L66" s="3"/>
      <c r="M66" s="3"/>
      <c r="N66" s="3"/>
      <c r="O66" s="3"/>
      <c r="P66" s="3"/>
      <c r="Q66" s="3"/>
      <c r="R66" s="3"/>
      <c r="S66" s="3"/>
      <c r="T66" s="3"/>
      <c r="U66" s="3"/>
      <c r="V66" s="3"/>
      <c r="W66" s="3"/>
      <c r="X66" s="3"/>
      <c r="Y66" s="3"/>
      <c r="Z66" s="1"/>
    </row>
    <row r="67" spans="1:26" ht="12.75" customHeight="1">
      <c r="A67" s="3"/>
      <c r="B67" s="3"/>
      <c r="C67" s="3"/>
      <c r="D67" s="3"/>
      <c r="E67" s="3"/>
      <c r="F67" s="3"/>
      <c r="G67" s="3"/>
      <c r="H67" s="3"/>
      <c r="I67" s="3"/>
      <c r="J67" s="3"/>
      <c r="K67" s="3"/>
      <c r="L67" s="3"/>
      <c r="M67" s="3"/>
      <c r="N67" s="3"/>
      <c r="O67" s="3"/>
      <c r="P67" s="3"/>
      <c r="Q67" s="3"/>
      <c r="R67" s="3"/>
      <c r="S67" s="3"/>
      <c r="T67" s="3"/>
      <c r="U67" s="3"/>
      <c r="V67" s="3"/>
      <c r="W67" s="3"/>
      <c r="X67" s="3"/>
      <c r="Y67" s="3"/>
      <c r="Z67" s="1"/>
    </row>
    <row r="68" spans="1:26"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1"/>
    </row>
    <row r="69" spans="1:26"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1"/>
    </row>
    <row r="70" spans="1:26"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1"/>
    </row>
    <row r="71" spans="1:26"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1"/>
    </row>
    <row r="72" spans="1:26"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1"/>
    </row>
    <row r="73" spans="1:26"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1"/>
    </row>
    <row r="74" spans="1:26"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1"/>
    </row>
    <row r="75" spans="1:26"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1"/>
    </row>
    <row r="76" spans="1:26"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1"/>
    </row>
    <row r="77" spans="1:26"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1"/>
    </row>
    <row r="78" spans="1:26"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1"/>
    </row>
    <row r="79" spans="1:26"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1"/>
    </row>
    <row r="80" spans="1:26"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1"/>
    </row>
    <row r="81" spans="1:26"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1"/>
    </row>
    <row r="82" spans="1:26"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1"/>
    </row>
    <row r="83" spans="1:26"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1"/>
    </row>
    <row r="84" spans="1:26"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1"/>
    </row>
    <row r="85" spans="1:26"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1"/>
    </row>
    <row r="86" spans="1:2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1"/>
    </row>
    <row r="87" spans="1:26"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1"/>
    </row>
    <row r="88" spans="1:26"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1"/>
    </row>
    <row r="89" spans="1:26"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1"/>
    </row>
    <row r="90" spans="1:26"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1"/>
    </row>
    <row r="91" spans="1:26"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1"/>
    </row>
    <row r="92" spans="1:26"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1"/>
    </row>
    <row r="93" spans="1:26"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1"/>
    </row>
    <row r="94" spans="1:26"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1"/>
    </row>
    <row r="95" spans="1:26"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1"/>
    </row>
    <row r="96" spans="1:2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1"/>
    </row>
    <row r="97" spans="1:26"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1"/>
    </row>
    <row r="98" spans="1:26"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1"/>
    </row>
    <row r="99" spans="1:26"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1"/>
    </row>
    <row r="100" spans="1:26"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1"/>
    </row>
    <row r="101" spans="1:26"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1"/>
    </row>
    <row r="102" spans="1:26"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1"/>
    </row>
    <row r="103" spans="1:26"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1"/>
    </row>
    <row r="104" spans="1:26"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1"/>
    </row>
    <row r="105" spans="1:26"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1"/>
    </row>
    <row r="106" spans="1:2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1"/>
    </row>
    <row r="107" spans="1:26"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1"/>
    </row>
    <row r="108" spans="1:26"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1"/>
    </row>
    <row r="109" spans="1:26"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1"/>
    </row>
    <row r="110" spans="1:26"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1"/>
    </row>
    <row r="111" spans="1:26"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1"/>
    </row>
    <row r="112" spans="1:26"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1"/>
    </row>
    <row r="113" spans="1:26"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1"/>
    </row>
    <row r="114" spans="1:26"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1"/>
    </row>
    <row r="115" spans="1:26"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1"/>
    </row>
    <row r="116" spans="1:26"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1"/>
    </row>
    <row r="117" spans="1:26"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1"/>
    </row>
    <row r="118" spans="1:26"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1"/>
    </row>
    <row r="119" spans="1:26"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1"/>
    </row>
    <row r="120" spans="1:26"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1"/>
    </row>
    <row r="121" spans="1:26"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1"/>
    </row>
    <row r="122" spans="1:26"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1"/>
    </row>
    <row r="123" spans="1:26"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1"/>
    </row>
    <row r="124" spans="1:26"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1"/>
    </row>
    <row r="125" spans="1:26"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1"/>
    </row>
    <row r="126" spans="1:26"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1"/>
    </row>
    <row r="127" spans="1:26"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1"/>
    </row>
    <row r="128" spans="1:26"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1"/>
    </row>
    <row r="129" spans="1:26"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1"/>
    </row>
    <row r="130" spans="1:26"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1"/>
    </row>
    <row r="131" spans="1:26"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1"/>
    </row>
    <row r="132" spans="1:26"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1"/>
    </row>
    <row r="133" spans="1:26"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1"/>
    </row>
    <row r="134" spans="1:26"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1"/>
    </row>
    <row r="135" spans="1:26"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1"/>
    </row>
    <row r="136" spans="1:26"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1"/>
    </row>
    <row r="137" spans="1:26"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1"/>
    </row>
    <row r="138" spans="1:26"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1"/>
    </row>
    <row r="139" spans="1:26"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1"/>
    </row>
    <row r="140" spans="1:26"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1"/>
    </row>
    <row r="141" spans="1:26"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1"/>
    </row>
    <row r="142" spans="1:26"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1"/>
    </row>
    <row r="143" spans="1:26"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1"/>
    </row>
    <row r="144" spans="1:26"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1"/>
    </row>
    <row r="145" spans="1:26"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1"/>
    </row>
    <row r="146" spans="1:26"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1"/>
    </row>
    <row r="147" spans="1:26"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1"/>
    </row>
    <row r="148" spans="1:26"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1"/>
    </row>
    <row r="149" spans="1:26"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1"/>
    </row>
    <row r="150" spans="1:26"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1"/>
    </row>
    <row r="151" spans="1:26"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1"/>
    </row>
    <row r="152" spans="1:26"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1"/>
    </row>
    <row r="153" spans="1:26"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1"/>
    </row>
    <row r="154" spans="1:26"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1"/>
    </row>
    <row r="155" spans="1:2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1"/>
    </row>
    <row r="156" spans="1:2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1"/>
    </row>
    <row r="157" spans="1:2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1"/>
    </row>
    <row r="158" spans="1:2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1"/>
    </row>
    <row r="159" spans="1:2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1"/>
    </row>
    <row r="160" spans="1:2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1"/>
    </row>
    <row r="161" spans="1:2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1"/>
    </row>
    <row r="162" spans="1:2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1"/>
    </row>
    <row r="163" spans="1:2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1"/>
    </row>
    <row r="164" spans="1:2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1"/>
    </row>
    <row r="165" spans="1:2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1"/>
    </row>
    <row r="166" spans="1:2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1"/>
    </row>
    <row r="167" spans="1:2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1"/>
    </row>
    <row r="168" spans="1:2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1"/>
    </row>
    <row r="169" spans="1:2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1"/>
    </row>
    <row r="170" spans="1:2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1"/>
    </row>
    <row r="171" spans="1:2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1"/>
    </row>
    <row r="172" spans="1:2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1"/>
    </row>
    <row r="173" spans="1:2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1"/>
    </row>
    <row r="174" spans="1:2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1"/>
    </row>
    <row r="175" spans="1:2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1"/>
    </row>
    <row r="176" spans="1:2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1"/>
    </row>
    <row r="177" spans="1:2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1"/>
    </row>
    <row r="178" spans="1:2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1"/>
    </row>
    <row r="179" spans="1:2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1"/>
    </row>
    <row r="180" spans="1:2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1"/>
    </row>
    <row r="181" spans="1:2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1"/>
    </row>
    <row r="182" spans="1:2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1"/>
    </row>
    <row r="183" spans="1:2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1"/>
    </row>
    <row r="184" spans="1:2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1"/>
    </row>
    <row r="185" spans="1:2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1"/>
    </row>
    <row r="186" spans="1:2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1"/>
    </row>
    <row r="187" spans="1:2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1"/>
    </row>
    <row r="188" spans="1:2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1"/>
    </row>
    <row r="189" spans="1:2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1"/>
    </row>
    <row r="190" spans="1:2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1"/>
    </row>
    <row r="191" spans="1:2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1"/>
    </row>
    <row r="192" spans="1:2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1"/>
    </row>
    <row r="193" spans="1:2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1"/>
    </row>
    <row r="194" spans="1:2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1"/>
    </row>
    <row r="195" spans="1:2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1"/>
    </row>
    <row r="196" spans="1:2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1"/>
    </row>
    <row r="197" spans="1:2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1"/>
    </row>
    <row r="198" spans="1:2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1"/>
    </row>
    <row r="199" spans="1:2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1"/>
    </row>
    <row r="200" spans="1:2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1"/>
    </row>
    <row r="201" spans="1:2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1"/>
    </row>
    <row r="202" spans="1:2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1"/>
    </row>
    <row r="203" spans="1:2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1"/>
    </row>
    <row r="204" spans="1:2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1"/>
    </row>
    <row r="205" spans="1:2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1"/>
    </row>
    <row r="206" spans="1:2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1"/>
    </row>
    <row r="207" spans="1:2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1"/>
    </row>
    <row r="208" spans="1:2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1"/>
    </row>
    <row r="209" spans="1:2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1"/>
    </row>
    <row r="210" spans="1:2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1"/>
    </row>
    <row r="211" spans="1:2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1"/>
    </row>
    <row r="212" spans="1:2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1"/>
    </row>
    <row r="213" spans="1:2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1"/>
    </row>
    <row r="214" spans="1:2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1"/>
    </row>
    <row r="215" spans="1:2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1"/>
    </row>
    <row r="216" spans="1:2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1"/>
    </row>
    <row r="217" spans="1:2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1"/>
    </row>
    <row r="218" spans="1:2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1"/>
    </row>
    <row r="219" spans="1:2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1"/>
    </row>
    <row r="220" spans="1:2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1"/>
    </row>
    <row r="221" spans="1:2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1"/>
    </row>
    <row r="222" spans="1:2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1"/>
    </row>
    <row r="223" spans="1:2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1"/>
    </row>
    <row r="224" spans="1:2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1"/>
    </row>
    <row r="225" spans="1:2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1"/>
    </row>
    <row r="226" spans="1:2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1"/>
    </row>
    <row r="227" spans="1:2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1"/>
    </row>
    <row r="228" spans="1:2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1"/>
    </row>
    <row r="229" spans="1:2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1"/>
    </row>
    <row r="230" spans="1:2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1"/>
    </row>
    <row r="231" spans="1:2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1"/>
    </row>
    <row r="232" spans="1:2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1"/>
    </row>
    <row r="233" spans="1:2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1"/>
    </row>
    <row r="234" spans="1:2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1"/>
    </row>
    <row r="235" spans="1:2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1"/>
    </row>
    <row r="236" spans="1:2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1"/>
    </row>
    <row r="237" spans="1:2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1"/>
    </row>
    <row r="238" spans="1:2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1"/>
    </row>
    <row r="239" spans="1:2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1"/>
    </row>
    <row r="240" spans="1:2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1"/>
    </row>
    <row r="241" spans="1:2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1"/>
    </row>
    <row r="242" spans="1:2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1"/>
    </row>
    <row r="243" spans="1:2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1"/>
    </row>
    <row r="244" spans="1:2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1"/>
    </row>
    <row r="245" spans="1:2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1"/>
    </row>
    <row r="246" spans="1:2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1"/>
    </row>
    <row r="247" spans="1:2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1"/>
    </row>
    <row r="248" spans="1:2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1"/>
    </row>
    <row r="249" spans="1:2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1"/>
    </row>
    <row r="250" spans="1:2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1"/>
    </row>
    <row r="251" spans="1:2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1"/>
    </row>
    <row r="252" spans="1:2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1"/>
    </row>
    <row r="253" spans="1:2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1"/>
    </row>
    <row r="254" spans="1:2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1"/>
    </row>
    <row r="255" spans="1:2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1"/>
    </row>
    <row r="256" spans="1:2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1"/>
    </row>
    <row r="257" spans="1:2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1"/>
    </row>
    <row r="258" spans="1:2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B2:J4"/>
    <mergeCell ref="B5:J5"/>
    <mergeCell ref="B6:J6"/>
    <mergeCell ref="B7:J7"/>
  </mergeCells>
  <hyperlinks>
    <hyperlink ref="H57" r:id="rId1" xr:uid="{00000000-0004-0000-0000-000000000000}"/>
    <hyperlink ref="H58" r:id="rId2" xr:uid="{00000000-0004-0000-0000-000001000000}"/>
  </hyperlinks>
  <pageMargins left="0.7" right="0.7" top="0.75" bottom="0.75" header="0" footer="0"/>
  <pageSetup orientation="landscape"/>
  <headerFooter>
    <oddFooter>&amp;L&amp;F, &amp;A&amp;R&amp;D, &amp;T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B23" sqref="B23:F23"/>
    </sheetView>
  </sheetViews>
  <sheetFormatPr defaultColWidth="12.5703125" defaultRowHeight="15" customHeight="1"/>
  <cols>
    <col min="1" max="1" width="13.5703125" customWidth="1"/>
    <col min="2" max="8" width="10.5703125" customWidth="1"/>
    <col min="9" max="9" width="13.5703125" customWidth="1"/>
    <col min="10" max="16" width="10.5703125" customWidth="1"/>
    <col min="17" max="26" width="8" customWidth="1"/>
  </cols>
  <sheetData>
    <row r="1" spans="1:26" ht="28.5" customHeight="1">
      <c r="A1" s="499" t="s">
        <v>463</v>
      </c>
      <c r="B1" s="475"/>
      <c r="C1" s="475"/>
      <c r="D1" s="475"/>
      <c r="E1" s="475"/>
      <c r="F1" s="475"/>
      <c r="G1" s="475"/>
      <c r="H1" s="476"/>
      <c r="I1" s="499" t="s">
        <v>463</v>
      </c>
      <c r="J1" s="475"/>
      <c r="K1" s="475"/>
      <c r="L1" s="475"/>
      <c r="M1" s="475"/>
      <c r="N1" s="475"/>
      <c r="O1" s="475"/>
      <c r="P1" s="476"/>
      <c r="Q1" s="3"/>
      <c r="R1" s="3"/>
      <c r="S1" s="3"/>
      <c r="T1" s="3"/>
      <c r="U1" s="3"/>
      <c r="V1" s="3"/>
      <c r="W1" s="3"/>
      <c r="X1" s="3"/>
      <c r="Y1" s="3"/>
      <c r="Z1" s="3"/>
    </row>
    <row r="2" spans="1:26" ht="12.75" customHeight="1">
      <c r="A2" s="3"/>
      <c r="B2" s="3"/>
      <c r="C2" s="3"/>
      <c r="D2" s="3"/>
      <c r="E2" s="3"/>
      <c r="F2" s="3"/>
      <c r="G2" s="3"/>
      <c r="H2" s="3"/>
      <c r="I2" s="3"/>
      <c r="J2" s="3"/>
      <c r="K2" s="3"/>
      <c r="L2" s="3"/>
      <c r="M2" s="3"/>
      <c r="N2" s="3"/>
      <c r="O2" s="3"/>
      <c r="P2" s="3"/>
      <c r="Q2" s="3"/>
      <c r="R2" s="3"/>
      <c r="S2" s="3"/>
      <c r="T2" s="3"/>
      <c r="U2" s="3"/>
      <c r="V2" s="3"/>
      <c r="W2" s="3"/>
      <c r="X2" s="3"/>
      <c r="Y2" s="3"/>
      <c r="Z2" s="3"/>
    </row>
    <row r="3" spans="1:26" ht="12.75" customHeight="1">
      <c r="A3" s="132" t="s">
        <v>201</v>
      </c>
      <c r="B3" s="508"/>
      <c r="C3" s="466"/>
      <c r="D3" s="466"/>
      <c r="E3" s="466"/>
      <c r="F3" s="466"/>
      <c r="G3" s="466"/>
      <c r="H3" s="467"/>
      <c r="I3" s="132" t="s">
        <v>201</v>
      </c>
      <c r="J3" s="508" t="str">
        <f t="shared" ref="J3:J4" si="0">IF(B3="","",B3)</f>
        <v/>
      </c>
      <c r="K3" s="466"/>
      <c r="L3" s="466"/>
      <c r="M3" s="466"/>
      <c r="N3" s="466"/>
      <c r="O3" s="466"/>
      <c r="P3" s="467"/>
      <c r="Q3" s="3"/>
      <c r="R3" s="3"/>
      <c r="S3" s="3"/>
      <c r="T3" s="3"/>
      <c r="U3" s="3"/>
      <c r="V3" s="3"/>
      <c r="W3" s="3"/>
      <c r="X3" s="3"/>
      <c r="Y3" s="3"/>
      <c r="Z3" s="3"/>
    </row>
    <row r="4" spans="1:26" ht="12.75" customHeight="1">
      <c r="A4" s="132" t="s">
        <v>58</v>
      </c>
      <c r="B4" s="509"/>
      <c r="C4" s="471"/>
      <c r="D4" s="471"/>
      <c r="E4" s="471"/>
      <c r="F4" s="471"/>
      <c r="G4" s="471"/>
      <c r="H4" s="472"/>
      <c r="I4" s="132" t="s">
        <v>58</v>
      </c>
      <c r="J4" s="509" t="str">
        <f t="shared" si="0"/>
        <v/>
      </c>
      <c r="K4" s="471"/>
      <c r="L4" s="471"/>
      <c r="M4" s="471"/>
      <c r="N4" s="471"/>
      <c r="O4" s="471"/>
      <c r="P4" s="472"/>
      <c r="Q4" s="3"/>
      <c r="R4" s="3"/>
      <c r="S4" s="3"/>
      <c r="T4" s="3"/>
      <c r="U4" s="3"/>
      <c r="V4" s="3"/>
      <c r="W4" s="3"/>
      <c r="X4" s="3"/>
      <c r="Y4" s="3"/>
      <c r="Z4" s="3"/>
    </row>
    <row r="5" spans="1:26" ht="12.75" customHeight="1">
      <c r="A5" s="3"/>
      <c r="B5" s="3"/>
      <c r="C5" s="3"/>
      <c r="D5" s="3"/>
      <c r="E5" s="3"/>
      <c r="F5" s="3"/>
      <c r="G5" s="3"/>
      <c r="H5" s="3"/>
      <c r="I5" s="3"/>
      <c r="J5" s="3"/>
      <c r="K5" s="3"/>
      <c r="L5" s="3"/>
      <c r="M5" s="3"/>
      <c r="N5" s="3"/>
      <c r="O5" s="3"/>
      <c r="P5" s="3"/>
      <c r="Q5" s="3"/>
      <c r="R5" s="3"/>
      <c r="S5" s="3"/>
      <c r="T5" s="3"/>
      <c r="U5" s="3"/>
      <c r="V5" s="3"/>
      <c r="W5" s="3"/>
      <c r="X5" s="3"/>
      <c r="Y5" s="3"/>
      <c r="Z5" s="3"/>
    </row>
    <row r="6" spans="1:26" ht="12.75" customHeight="1">
      <c r="A6" s="3"/>
      <c r="B6" s="3"/>
      <c r="C6" s="3"/>
      <c r="D6" s="365">
        <f>ROUND(ATAN(D7)*180/PI(),2)</f>
        <v>71.569999999999993</v>
      </c>
      <c r="E6" s="3"/>
      <c r="F6" s="3"/>
      <c r="G6" s="3"/>
      <c r="H6" s="3"/>
      <c r="I6" s="3"/>
      <c r="J6" s="3"/>
      <c r="K6" s="3"/>
      <c r="L6" s="3"/>
      <c r="M6" s="3"/>
      <c r="N6" s="3"/>
      <c r="O6" s="3"/>
      <c r="P6" s="3"/>
      <c r="Q6" s="3"/>
      <c r="R6" s="3"/>
      <c r="S6" s="3"/>
      <c r="T6" s="3"/>
      <c r="U6" s="3"/>
      <c r="V6" s="3"/>
      <c r="W6" s="3"/>
      <c r="X6" s="3"/>
      <c r="Y6" s="3"/>
      <c r="Z6" s="3"/>
    </row>
    <row r="7" spans="1:26" ht="12.75" customHeight="1">
      <c r="A7" s="3"/>
      <c r="B7" s="3"/>
      <c r="C7" s="3"/>
      <c r="D7" s="366">
        <v>3</v>
      </c>
      <c r="E7" s="3"/>
      <c r="F7" s="3"/>
      <c r="G7" s="3"/>
      <c r="H7" s="3"/>
      <c r="I7" s="3"/>
      <c r="J7" s="3"/>
      <c r="K7" s="3"/>
      <c r="L7" s="3"/>
      <c r="M7" s="3"/>
      <c r="N7" s="3"/>
      <c r="O7" s="3"/>
      <c r="P7" s="3"/>
      <c r="Q7" s="3"/>
      <c r="R7" s="3"/>
      <c r="S7" s="3"/>
      <c r="T7" s="3"/>
      <c r="U7" s="3"/>
      <c r="V7" s="3"/>
      <c r="W7" s="3"/>
      <c r="X7" s="3"/>
      <c r="Y7" s="3"/>
      <c r="Z7" s="3"/>
    </row>
    <row r="8" spans="1:26" ht="12.75" customHeight="1">
      <c r="A8" s="3"/>
      <c r="B8" s="3"/>
      <c r="C8" s="3"/>
      <c r="D8" s="3"/>
      <c r="E8" s="3"/>
      <c r="F8" s="3"/>
      <c r="G8" s="3"/>
      <c r="H8" s="3"/>
      <c r="I8" s="3"/>
      <c r="J8" s="3"/>
      <c r="K8" s="3"/>
      <c r="L8" s="3"/>
      <c r="M8" s="3"/>
      <c r="N8" s="3"/>
      <c r="O8" s="3"/>
      <c r="P8" s="3"/>
      <c r="Q8" s="3"/>
      <c r="R8" s="3"/>
      <c r="S8" s="3"/>
      <c r="T8" s="3"/>
      <c r="U8" s="3"/>
      <c r="V8" s="3"/>
      <c r="W8" s="3"/>
      <c r="X8" s="3"/>
      <c r="Y8" s="3"/>
      <c r="Z8" s="3"/>
    </row>
    <row r="9" spans="1:26" ht="12.75" customHeight="1">
      <c r="A9" s="3"/>
      <c r="B9" s="3"/>
      <c r="C9" s="3"/>
      <c r="D9" s="3"/>
      <c r="E9" s="3"/>
      <c r="F9" s="3"/>
      <c r="G9" s="3"/>
      <c r="H9" s="3"/>
      <c r="I9" s="3"/>
      <c r="J9" s="3"/>
      <c r="K9" s="3"/>
      <c r="L9" s="3"/>
      <c r="M9" s="3"/>
      <c r="N9" s="3"/>
      <c r="O9" s="3"/>
      <c r="P9" s="3"/>
      <c r="Q9" s="3"/>
      <c r="R9" s="3"/>
      <c r="S9" s="3"/>
      <c r="T9" s="3"/>
      <c r="U9" s="3"/>
      <c r="V9" s="3"/>
      <c r="W9" s="3"/>
      <c r="X9" s="3"/>
      <c r="Y9" s="3"/>
      <c r="Z9" s="3"/>
    </row>
    <row r="10" spans="1:26" ht="12.75" customHeight="1">
      <c r="A10" s="260" t="s">
        <v>464</v>
      </c>
      <c r="B10" s="3"/>
      <c r="C10" s="118"/>
      <c r="D10" s="276"/>
      <c r="E10" s="289"/>
      <c r="F10" s="276"/>
      <c r="G10" s="276"/>
      <c r="H10" s="3"/>
      <c r="I10" s="3"/>
      <c r="J10" s="3"/>
      <c r="K10" s="3"/>
      <c r="L10" s="3"/>
      <c r="M10" s="3"/>
      <c r="N10" s="3"/>
      <c r="O10" s="3"/>
      <c r="P10" s="3"/>
      <c r="Q10" s="3"/>
      <c r="R10" s="3"/>
      <c r="S10" s="3"/>
      <c r="T10" s="3"/>
      <c r="U10" s="3"/>
      <c r="V10" s="3"/>
      <c r="W10" s="3"/>
      <c r="X10" s="3"/>
      <c r="Y10" s="3"/>
      <c r="Z10" s="3"/>
    </row>
    <row r="11" spans="1:26" ht="12.75" customHeight="1">
      <c r="A11" s="118"/>
      <c r="B11" s="118" t="s">
        <v>465</v>
      </c>
      <c r="C11" s="118"/>
      <c r="D11" s="118"/>
      <c r="E11" s="262" t="s">
        <v>466</v>
      </c>
      <c r="F11" s="263"/>
      <c r="G11" s="276" t="s">
        <v>295</v>
      </c>
      <c r="H11" s="3"/>
      <c r="I11" s="3"/>
      <c r="J11" s="3"/>
      <c r="K11" s="3"/>
      <c r="L11" s="3"/>
      <c r="M11" s="3"/>
      <c r="N11" s="3"/>
      <c r="O11" s="3"/>
      <c r="P11" s="3"/>
      <c r="Q11" s="3"/>
      <c r="R11" s="3"/>
      <c r="S11" s="3"/>
      <c r="T11" s="3"/>
      <c r="U11" s="3"/>
      <c r="V11" s="3"/>
      <c r="W11" s="3"/>
      <c r="X11" s="3"/>
      <c r="Y11" s="3"/>
      <c r="Z11" s="3"/>
    </row>
    <row r="12" spans="1:26" ht="12.75" customHeight="1">
      <c r="A12" s="118"/>
      <c r="B12" s="118" t="s">
        <v>467</v>
      </c>
      <c r="C12" s="118"/>
      <c r="D12" s="118"/>
      <c r="E12" s="262" t="s">
        <v>468</v>
      </c>
      <c r="F12" s="263"/>
      <c r="G12" s="276" t="s">
        <v>469</v>
      </c>
      <c r="H12" s="3"/>
      <c r="I12" s="3"/>
      <c r="J12" s="3"/>
      <c r="K12" s="3"/>
      <c r="L12" s="3"/>
      <c r="M12" s="3"/>
      <c r="N12" s="3"/>
      <c r="O12" s="3"/>
      <c r="P12" s="3"/>
      <c r="Q12" s="3"/>
      <c r="R12" s="3"/>
      <c r="S12" s="3"/>
      <c r="T12" s="3"/>
      <c r="U12" s="3"/>
      <c r="V12" s="3"/>
      <c r="W12" s="3"/>
      <c r="X12" s="3"/>
      <c r="Y12" s="3"/>
      <c r="Z12" s="3"/>
    </row>
    <row r="13" spans="1:26" ht="12.75" customHeight="1">
      <c r="A13" s="118"/>
      <c r="B13" s="118" t="s">
        <v>470</v>
      </c>
      <c r="C13" s="118"/>
      <c r="D13" s="118"/>
      <c r="E13" s="262" t="s">
        <v>471</v>
      </c>
      <c r="F13" s="263"/>
      <c r="G13" s="276" t="s">
        <v>295</v>
      </c>
      <c r="H13" s="3"/>
      <c r="I13" s="3"/>
      <c r="J13" s="3"/>
      <c r="K13" s="3"/>
      <c r="L13" s="3"/>
      <c r="M13" s="3"/>
      <c r="N13" s="3"/>
      <c r="O13" s="3"/>
      <c r="P13" s="3"/>
      <c r="Q13" s="3"/>
      <c r="R13" s="3"/>
      <c r="S13" s="3"/>
      <c r="T13" s="3"/>
      <c r="U13" s="3"/>
      <c r="V13" s="3"/>
      <c r="W13" s="3"/>
      <c r="X13" s="3"/>
      <c r="Y13" s="3"/>
      <c r="Z13" s="3"/>
    </row>
    <row r="14" spans="1:26" ht="12.75" customHeight="1">
      <c r="A14" s="118"/>
      <c r="B14" s="118" t="s">
        <v>472</v>
      </c>
      <c r="C14" s="118"/>
      <c r="D14" s="118"/>
      <c r="E14" s="262" t="s">
        <v>473</v>
      </c>
      <c r="F14" s="280"/>
      <c r="G14" s="276" t="s">
        <v>12</v>
      </c>
      <c r="H14" s="3"/>
      <c r="I14" s="3"/>
      <c r="J14" s="3"/>
      <c r="K14" s="3"/>
      <c r="L14" s="3"/>
      <c r="M14" s="3"/>
      <c r="N14" s="3"/>
      <c r="O14" s="3"/>
      <c r="P14" s="3"/>
      <c r="Q14" s="3"/>
      <c r="R14" s="3"/>
      <c r="S14" s="3"/>
      <c r="T14" s="3"/>
      <c r="U14" s="3"/>
      <c r="V14" s="3"/>
      <c r="W14" s="3"/>
      <c r="X14" s="3"/>
      <c r="Y14" s="3"/>
      <c r="Z14" s="3"/>
    </row>
    <row r="15" spans="1:26" ht="12.75" customHeight="1">
      <c r="A15" s="118"/>
      <c r="B15" s="118" t="s">
        <v>474</v>
      </c>
      <c r="C15" s="118"/>
      <c r="D15" s="118"/>
      <c r="E15" s="262" t="s">
        <v>475</v>
      </c>
      <c r="F15" s="280"/>
      <c r="G15" s="276" t="s">
        <v>12</v>
      </c>
      <c r="H15" s="3"/>
      <c r="I15" s="3"/>
      <c r="J15" s="3"/>
      <c r="K15" s="3"/>
      <c r="L15" s="3"/>
      <c r="M15" s="3"/>
      <c r="N15" s="3"/>
      <c r="O15" s="3"/>
      <c r="P15" s="3"/>
      <c r="Q15" s="3"/>
      <c r="R15" s="3"/>
      <c r="S15" s="3"/>
      <c r="T15" s="3"/>
      <c r="U15" s="3"/>
      <c r="V15" s="3"/>
      <c r="W15" s="3"/>
      <c r="X15" s="3"/>
      <c r="Y15" s="3"/>
      <c r="Z15" s="3"/>
    </row>
    <row r="16" spans="1:26" ht="12.75" customHeight="1">
      <c r="A16" s="118"/>
      <c r="B16" s="118"/>
      <c r="C16" s="118"/>
      <c r="D16" s="118"/>
      <c r="E16" s="118"/>
      <c r="F16" s="118"/>
      <c r="G16" s="118"/>
      <c r="H16" s="3"/>
      <c r="I16" s="3"/>
      <c r="J16" s="3"/>
      <c r="K16" s="3"/>
      <c r="L16" s="3"/>
      <c r="M16" s="3"/>
      <c r="N16" s="3"/>
      <c r="O16" s="3"/>
      <c r="P16" s="3"/>
      <c r="Q16" s="3"/>
      <c r="R16" s="3"/>
      <c r="S16" s="3"/>
      <c r="T16" s="3"/>
      <c r="U16" s="3"/>
      <c r="V16" s="3"/>
      <c r="W16" s="3"/>
      <c r="X16" s="3"/>
      <c r="Y16" s="3"/>
      <c r="Z16" s="3"/>
    </row>
    <row r="17" spans="1:26" ht="12.75" customHeight="1">
      <c r="A17" s="260" t="s">
        <v>476</v>
      </c>
      <c r="B17" s="3"/>
      <c r="C17" s="118"/>
      <c r="D17" s="118"/>
      <c r="E17" s="118"/>
      <c r="F17" s="118"/>
      <c r="G17" s="118"/>
      <c r="H17" s="3"/>
      <c r="I17" s="3"/>
      <c r="J17" s="3"/>
      <c r="K17" s="3"/>
      <c r="L17" s="3"/>
      <c r="M17" s="3"/>
      <c r="N17" s="3"/>
      <c r="O17" s="3"/>
      <c r="P17" s="3"/>
      <c r="Q17" s="3"/>
      <c r="R17" s="3"/>
      <c r="S17" s="3"/>
      <c r="T17" s="3"/>
      <c r="U17" s="3"/>
      <c r="V17" s="3"/>
      <c r="W17" s="3"/>
      <c r="X17" s="3"/>
      <c r="Y17" s="3"/>
      <c r="Z17" s="3"/>
    </row>
    <row r="18" spans="1:26" ht="12.75" customHeight="1">
      <c r="A18" s="118"/>
      <c r="B18" s="118"/>
      <c r="C18" s="118"/>
      <c r="D18" s="118"/>
      <c r="E18" s="118"/>
      <c r="F18" s="118"/>
      <c r="G18" s="118"/>
      <c r="H18" s="3"/>
      <c r="I18" s="3"/>
      <c r="J18" s="3"/>
      <c r="K18" s="3"/>
      <c r="L18" s="3"/>
      <c r="M18" s="3"/>
      <c r="N18" s="3"/>
      <c r="O18" s="3"/>
      <c r="P18" s="3"/>
      <c r="Q18" s="3"/>
      <c r="R18" s="3"/>
      <c r="S18" s="3"/>
      <c r="T18" s="3"/>
      <c r="U18" s="3"/>
      <c r="V18" s="3"/>
      <c r="W18" s="3"/>
      <c r="X18" s="3"/>
      <c r="Y18" s="3"/>
      <c r="Z18" s="3"/>
    </row>
    <row r="19" spans="1:26" ht="12.75" customHeight="1">
      <c r="A19" s="3"/>
      <c r="B19" s="304" t="s">
        <v>366</v>
      </c>
      <c r="C19" s="259" t="s">
        <v>477</v>
      </c>
      <c r="D19" s="259" t="s">
        <v>478</v>
      </c>
      <c r="E19" s="259" t="s">
        <v>367</v>
      </c>
      <c r="F19" s="259" t="s">
        <v>367</v>
      </c>
      <c r="G19" s="3"/>
      <c r="H19" s="3"/>
      <c r="I19" s="3"/>
      <c r="J19" s="3"/>
      <c r="K19" s="3"/>
      <c r="L19" s="3"/>
      <c r="M19" s="3"/>
      <c r="N19" s="3"/>
      <c r="O19" s="3"/>
      <c r="P19" s="3"/>
      <c r="Q19" s="3"/>
      <c r="R19" s="3"/>
      <c r="S19" s="3"/>
      <c r="T19" s="3"/>
      <c r="U19" s="3"/>
      <c r="V19" s="3"/>
      <c r="W19" s="3"/>
      <c r="X19" s="3"/>
      <c r="Y19" s="3"/>
      <c r="Z19" s="3"/>
    </row>
    <row r="20" spans="1:26" ht="12.75" customHeight="1">
      <c r="A20" s="3"/>
      <c r="B20" s="309" t="s">
        <v>269</v>
      </c>
      <c r="C20" s="261" t="s">
        <v>369</v>
      </c>
      <c r="D20" s="261" t="s">
        <v>369</v>
      </c>
      <c r="E20" s="261" t="s">
        <v>35</v>
      </c>
      <c r="F20" s="261" t="s">
        <v>24</v>
      </c>
      <c r="G20" s="3"/>
      <c r="H20" s="3"/>
      <c r="I20" s="3"/>
      <c r="J20" s="3"/>
      <c r="K20" s="3"/>
      <c r="L20" s="3"/>
      <c r="M20" s="3"/>
      <c r="N20" s="3"/>
      <c r="O20" s="3"/>
      <c r="P20" s="3"/>
      <c r="Q20" s="3"/>
      <c r="R20" s="3"/>
      <c r="S20" s="3"/>
      <c r="T20" s="3"/>
      <c r="U20" s="3"/>
      <c r="V20" s="3"/>
      <c r="W20" s="3"/>
      <c r="X20" s="3"/>
      <c r="Y20" s="3"/>
      <c r="Z20" s="3"/>
    </row>
    <row r="21" spans="1:26" ht="12.75" customHeight="1">
      <c r="A21" s="3"/>
      <c r="B21" s="309" t="s">
        <v>371</v>
      </c>
      <c r="C21" s="261" t="s">
        <v>417</v>
      </c>
      <c r="D21" s="261" t="s">
        <v>417</v>
      </c>
      <c r="E21" s="261" t="s">
        <v>479</v>
      </c>
      <c r="F21" s="261" t="s">
        <v>479</v>
      </c>
      <c r="G21" s="3"/>
      <c r="H21" s="3"/>
      <c r="I21" s="3"/>
      <c r="J21" s="3"/>
      <c r="K21" s="3"/>
      <c r="L21" s="3"/>
      <c r="M21" s="3"/>
      <c r="N21" s="3"/>
      <c r="O21" s="3"/>
      <c r="P21" s="3"/>
      <c r="Q21" s="3"/>
      <c r="R21" s="3"/>
      <c r="S21" s="3"/>
      <c r="T21" s="3"/>
      <c r="U21" s="3"/>
      <c r="V21" s="3"/>
      <c r="W21" s="3"/>
      <c r="X21" s="3"/>
      <c r="Y21" s="3"/>
      <c r="Z21" s="3"/>
    </row>
    <row r="22" spans="1:26" ht="12.75" customHeight="1">
      <c r="A22" s="3"/>
      <c r="B22" s="309" t="s">
        <v>342</v>
      </c>
      <c r="C22" s="261" t="s">
        <v>102</v>
      </c>
      <c r="D22" s="261" t="s">
        <v>102</v>
      </c>
      <c r="E22" s="261" t="s">
        <v>102</v>
      </c>
      <c r="F22" s="261" t="s">
        <v>102</v>
      </c>
      <c r="G22" s="3"/>
      <c r="H22" s="3"/>
      <c r="I22" s="3"/>
      <c r="J22" s="3"/>
      <c r="K22" s="3"/>
      <c r="L22" s="3"/>
      <c r="M22" s="3"/>
      <c r="N22" s="3"/>
      <c r="O22" s="3"/>
      <c r="P22" s="3"/>
      <c r="Q22" s="3"/>
      <c r="R22" s="3"/>
      <c r="S22" s="3"/>
      <c r="T22" s="3"/>
      <c r="U22" s="3"/>
      <c r="V22" s="3"/>
      <c r="W22" s="3"/>
      <c r="X22" s="3"/>
      <c r="Y22" s="3"/>
      <c r="Z22" s="3"/>
    </row>
    <row r="23" spans="1:26" ht="12.75" customHeight="1">
      <c r="A23" s="3"/>
      <c r="B23" s="535" t="s">
        <v>374</v>
      </c>
      <c r="C23" s="535" t="s">
        <v>123</v>
      </c>
      <c r="D23" s="535" t="s">
        <v>123</v>
      </c>
      <c r="E23" s="535" t="s">
        <v>123</v>
      </c>
      <c r="F23" s="535" t="s">
        <v>123</v>
      </c>
      <c r="G23" s="3"/>
      <c r="H23" s="3"/>
      <c r="I23" s="3"/>
      <c r="J23" s="3"/>
      <c r="K23" s="3"/>
      <c r="L23" s="3"/>
      <c r="M23" s="3"/>
      <c r="N23" s="3"/>
      <c r="O23" s="3"/>
      <c r="P23" s="3"/>
      <c r="Q23" s="3"/>
      <c r="R23" s="3"/>
      <c r="S23" s="3"/>
      <c r="T23" s="3"/>
      <c r="U23" s="3"/>
      <c r="V23" s="3"/>
      <c r="W23" s="3"/>
      <c r="X23" s="3"/>
      <c r="Y23" s="3"/>
      <c r="Z23" s="3"/>
    </row>
    <row r="24" spans="1:26" ht="12.75" customHeight="1">
      <c r="A24" s="3"/>
      <c r="B24" s="151">
        <f>IF(Pond!B32="",#N/A,Pond!B32)</f>
        <v>0</v>
      </c>
      <c r="C24" s="367">
        <f t="shared" ref="C24:C67" si="1">IF(B24&gt;$F$13,$F$14*$F$11*(B24-$F$13)^1.5,0)</f>
        <v>0</v>
      </c>
      <c r="D24" s="367">
        <f t="shared" ref="D24:D67" si="2">IF(B24&gt;$F$13,$F$15*TAN($F$12/180*PI())*(B24-$F$13)^2.5,0)</f>
        <v>0</v>
      </c>
      <c r="E24" s="367">
        <f t="shared" ref="E24:E67" si="3">+D24+C24</f>
        <v>0</v>
      </c>
      <c r="F24" s="367">
        <f>IF(Culvert!G46="",E24,E24+Culvert!G46)</f>
        <v>0</v>
      </c>
      <c r="G24" s="281"/>
      <c r="H24" s="281"/>
      <c r="I24" s="3"/>
      <c r="J24" s="3"/>
      <c r="K24" s="3"/>
      <c r="L24" s="3"/>
      <c r="M24" s="3"/>
      <c r="N24" s="3"/>
      <c r="O24" s="3"/>
      <c r="P24" s="3"/>
      <c r="Q24" s="3"/>
      <c r="R24" s="3"/>
      <c r="S24" s="3"/>
      <c r="T24" s="3"/>
      <c r="U24" s="3"/>
      <c r="V24" s="3"/>
      <c r="W24" s="3"/>
      <c r="X24" s="3"/>
      <c r="Y24" s="3"/>
      <c r="Z24" s="3"/>
    </row>
    <row r="25" spans="1:26" ht="12.75" customHeight="1">
      <c r="A25" s="3"/>
      <c r="B25" s="151">
        <f>IF(Pond!B33="",#N/A,Pond!B33)</f>
        <v>0.2</v>
      </c>
      <c r="C25" s="367">
        <f t="shared" si="1"/>
        <v>0</v>
      </c>
      <c r="D25" s="367">
        <f t="shared" si="2"/>
        <v>0</v>
      </c>
      <c r="E25" s="367">
        <f t="shared" si="3"/>
        <v>0</v>
      </c>
      <c r="F25" s="367">
        <f>IF(Culvert!G47="",E25,E25+Culvert!G47)</f>
        <v>0</v>
      </c>
      <c r="G25" s="281"/>
      <c r="H25" s="281"/>
      <c r="I25" s="3"/>
      <c r="J25" s="3"/>
      <c r="K25" s="3"/>
      <c r="L25" s="3"/>
      <c r="M25" s="3"/>
      <c r="N25" s="3"/>
      <c r="O25" s="3"/>
      <c r="P25" s="3"/>
      <c r="Q25" s="3"/>
      <c r="R25" s="3"/>
      <c r="S25" s="3"/>
      <c r="T25" s="3"/>
      <c r="U25" s="3"/>
      <c r="V25" s="3"/>
      <c r="W25" s="3"/>
      <c r="X25" s="3"/>
      <c r="Y25" s="3"/>
      <c r="Z25" s="3"/>
    </row>
    <row r="26" spans="1:26" ht="12.75" customHeight="1">
      <c r="A26" s="3"/>
      <c r="B26" s="151">
        <f>IF(Pond!B34="",#N/A,Pond!B34)</f>
        <v>0.4</v>
      </c>
      <c r="C26" s="367">
        <f t="shared" si="1"/>
        <v>0</v>
      </c>
      <c r="D26" s="367">
        <f t="shared" si="2"/>
        <v>0</v>
      </c>
      <c r="E26" s="367">
        <f t="shared" si="3"/>
        <v>0</v>
      </c>
      <c r="F26" s="367">
        <f>IF(Culvert!G48="",E26,E26+Culvert!G48)</f>
        <v>0</v>
      </c>
      <c r="G26" s="281"/>
      <c r="H26" s="281"/>
      <c r="I26" s="3"/>
      <c r="J26" s="3"/>
      <c r="K26" s="3"/>
      <c r="L26" s="3"/>
      <c r="M26" s="3"/>
      <c r="N26" s="3"/>
      <c r="O26" s="3"/>
      <c r="P26" s="3"/>
      <c r="Q26" s="3"/>
      <c r="R26" s="3"/>
      <c r="S26" s="3"/>
      <c r="T26" s="3"/>
      <c r="U26" s="3"/>
      <c r="V26" s="3"/>
      <c r="W26" s="3"/>
      <c r="X26" s="3"/>
      <c r="Y26" s="3"/>
      <c r="Z26" s="3"/>
    </row>
    <row r="27" spans="1:26" ht="12.75" customHeight="1">
      <c r="A27" s="3"/>
      <c r="B27" s="151">
        <f>IF(Pond!B35="",#N/A,Pond!B35)</f>
        <v>0.6</v>
      </c>
      <c r="C27" s="367">
        <f t="shared" si="1"/>
        <v>0</v>
      </c>
      <c r="D27" s="367">
        <f t="shared" si="2"/>
        <v>0</v>
      </c>
      <c r="E27" s="367">
        <f t="shared" si="3"/>
        <v>0</v>
      </c>
      <c r="F27" s="367">
        <f>IF(Culvert!G49="",E27,E27+Culvert!G49)</f>
        <v>0</v>
      </c>
      <c r="G27" s="281"/>
      <c r="H27" s="281"/>
      <c r="I27" s="3"/>
      <c r="J27" s="3"/>
      <c r="K27" s="3"/>
      <c r="L27" s="3"/>
      <c r="M27" s="3"/>
      <c r="N27" s="3"/>
      <c r="O27" s="3"/>
      <c r="P27" s="3"/>
      <c r="Q27" s="3"/>
      <c r="R27" s="3"/>
      <c r="S27" s="3"/>
      <c r="T27" s="3"/>
      <c r="U27" s="3"/>
      <c r="V27" s="3"/>
      <c r="W27" s="3"/>
      <c r="X27" s="3"/>
      <c r="Y27" s="3"/>
      <c r="Z27" s="3"/>
    </row>
    <row r="28" spans="1:26" ht="12.75" customHeight="1">
      <c r="A28" s="3"/>
      <c r="B28" s="151">
        <f>IF(Pond!B36="",#N/A,Pond!B36)</f>
        <v>0.8</v>
      </c>
      <c r="C28" s="367">
        <f t="shared" si="1"/>
        <v>0</v>
      </c>
      <c r="D28" s="367">
        <f t="shared" si="2"/>
        <v>0</v>
      </c>
      <c r="E28" s="367">
        <f t="shared" si="3"/>
        <v>0</v>
      </c>
      <c r="F28" s="367">
        <f>IF(Culvert!G50="",E28,E28+Culvert!G50)</f>
        <v>0</v>
      </c>
      <c r="G28" s="281"/>
      <c r="H28" s="281"/>
      <c r="I28" s="3"/>
      <c r="J28" s="3"/>
      <c r="K28" s="3"/>
      <c r="L28" s="3"/>
      <c r="M28" s="3"/>
      <c r="N28" s="3"/>
      <c r="O28" s="3"/>
      <c r="P28" s="3"/>
      <c r="Q28" s="3"/>
      <c r="R28" s="3"/>
      <c r="S28" s="3"/>
      <c r="T28" s="3"/>
      <c r="U28" s="3"/>
      <c r="V28" s="3"/>
      <c r="W28" s="3"/>
      <c r="X28" s="3"/>
      <c r="Y28" s="3"/>
      <c r="Z28" s="3"/>
    </row>
    <row r="29" spans="1:26" ht="12.75" customHeight="1">
      <c r="A29" s="3"/>
      <c r="B29" s="151">
        <f>IF(Pond!B37="",#N/A,Pond!B37)</f>
        <v>1</v>
      </c>
      <c r="C29" s="367">
        <f t="shared" si="1"/>
        <v>0</v>
      </c>
      <c r="D29" s="367">
        <f t="shared" si="2"/>
        <v>0</v>
      </c>
      <c r="E29" s="367">
        <f t="shared" si="3"/>
        <v>0</v>
      </c>
      <c r="F29" s="367">
        <f>IF(Culvert!G51="",E29,E29+Culvert!G51)</f>
        <v>0</v>
      </c>
      <c r="G29" s="281"/>
      <c r="H29" s="281"/>
      <c r="I29" s="3"/>
      <c r="J29" s="3"/>
      <c r="K29" s="3"/>
      <c r="L29" s="3"/>
      <c r="M29" s="3"/>
      <c r="N29" s="3"/>
      <c r="O29" s="3"/>
      <c r="P29" s="3"/>
      <c r="Q29" s="3"/>
      <c r="R29" s="3"/>
      <c r="S29" s="3"/>
      <c r="T29" s="3"/>
      <c r="U29" s="3"/>
      <c r="V29" s="3"/>
      <c r="W29" s="3"/>
      <c r="X29" s="3"/>
      <c r="Y29" s="3"/>
      <c r="Z29" s="3"/>
    </row>
    <row r="30" spans="1:26" ht="12.75" customHeight="1">
      <c r="A30" s="3"/>
      <c r="B30" s="151">
        <f>IF(Pond!B38="",#N/A,Pond!B38)</f>
        <v>1.2</v>
      </c>
      <c r="C30" s="367">
        <f t="shared" si="1"/>
        <v>0</v>
      </c>
      <c r="D30" s="367">
        <f t="shared" si="2"/>
        <v>0</v>
      </c>
      <c r="E30" s="367">
        <f t="shared" si="3"/>
        <v>0</v>
      </c>
      <c r="F30" s="367">
        <f>IF(Culvert!G52="",E30,E30+Culvert!G52)</f>
        <v>0</v>
      </c>
      <c r="G30" s="281"/>
      <c r="H30" s="281"/>
      <c r="I30" s="3"/>
      <c r="J30" s="3"/>
      <c r="K30" s="3"/>
      <c r="L30" s="3"/>
      <c r="M30" s="3"/>
      <c r="N30" s="3"/>
      <c r="O30" s="3"/>
      <c r="P30" s="3"/>
      <c r="Q30" s="3"/>
      <c r="R30" s="3"/>
      <c r="S30" s="3"/>
      <c r="T30" s="3"/>
      <c r="U30" s="3"/>
      <c r="V30" s="3"/>
      <c r="W30" s="3"/>
      <c r="X30" s="3"/>
      <c r="Y30" s="3"/>
      <c r="Z30" s="3"/>
    </row>
    <row r="31" spans="1:26" ht="12.75" customHeight="1">
      <c r="A31" s="3"/>
      <c r="B31" s="151">
        <f>IF(Pond!B39="",#N/A,Pond!B39)</f>
        <v>1.4</v>
      </c>
      <c r="C31" s="367">
        <f t="shared" si="1"/>
        <v>0</v>
      </c>
      <c r="D31" s="367">
        <f t="shared" si="2"/>
        <v>0</v>
      </c>
      <c r="E31" s="367">
        <f t="shared" si="3"/>
        <v>0</v>
      </c>
      <c r="F31" s="367">
        <f>IF(Culvert!G53="",E31,E31+Culvert!G53)</f>
        <v>0</v>
      </c>
      <c r="G31" s="281"/>
      <c r="H31" s="281"/>
      <c r="I31" s="3"/>
      <c r="J31" s="3"/>
      <c r="K31" s="3"/>
      <c r="L31" s="3"/>
      <c r="M31" s="3"/>
      <c r="N31" s="3"/>
      <c r="O31" s="3"/>
      <c r="P31" s="3"/>
      <c r="Q31" s="3"/>
      <c r="R31" s="3"/>
      <c r="S31" s="3"/>
      <c r="T31" s="3"/>
      <c r="U31" s="3"/>
      <c r="V31" s="3"/>
      <c r="W31" s="3"/>
      <c r="X31" s="3"/>
      <c r="Y31" s="3"/>
      <c r="Z31" s="3"/>
    </row>
    <row r="32" spans="1:26" ht="12.75" customHeight="1">
      <c r="A32" s="3"/>
      <c r="B32" s="151">
        <f>IF(Pond!B40="",#N/A,Pond!B40)</f>
        <v>1.6</v>
      </c>
      <c r="C32" s="367">
        <f t="shared" si="1"/>
        <v>0</v>
      </c>
      <c r="D32" s="367">
        <f t="shared" si="2"/>
        <v>0</v>
      </c>
      <c r="E32" s="367">
        <f t="shared" si="3"/>
        <v>0</v>
      </c>
      <c r="F32" s="367">
        <f>IF(Culvert!G54="",E32,E32+Culvert!G54)</f>
        <v>0</v>
      </c>
      <c r="G32" s="281"/>
      <c r="H32" s="281"/>
      <c r="I32" s="3"/>
      <c r="J32" s="3"/>
      <c r="K32" s="3"/>
      <c r="L32" s="3"/>
      <c r="M32" s="3"/>
      <c r="N32" s="3"/>
      <c r="O32" s="3"/>
      <c r="P32" s="3"/>
      <c r="Q32" s="3"/>
      <c r="R32" s="3"/>
      <c r="S32" s="3"/>
      <c r="T32" s="3"/>
      <c r="U32" s="3"/>
      <c r="V32" s="3"/>
      <c r="W32" s="3"/>
      <c r="X32" s="3"/>
      <c r="Y32" s="3"/>
      <c r="Z32" s="3"/>
    </row>
    <row r="33" spans="1:26" ht="12.75" customHeight="1">
      <c r="A33" s="3"/>
      <c r="B33" s="151">
        <f>IF(Pond!B41="",#N/A,Pond!B41)</f>
        <v>1.8</v>
      </c>
      <c r="C33" s="367">
        <f t="shared" si="1"/>
        <v>0</v>
      </c>
      <c r="D33" s="367">
        <f t="shared" si="2"/>
        <v>0</v>
      </c>
      <c r="E33" s="367">
        <f t="shared" si="3"/>
        <v>0</v>
      </c>
      <c r="F33" s="367">
        <f>IF(Culvert!G55="",E33,E33+Culvert!G55)</f>
        <v>0</v>
      </c>
      <c r="G33" s="281"/>
      <c r="H33" s="281"/>
      <c r="I33" s="3"/>
      <c r="J33" s="3"/>
      <c r="K33" s="3"/>
      <c r="L33" s="3"/>
      <c r="M33" s="3"/>
      <c r="N33" s="3"/>
      <c r="O33" s="3"/>
      <c r="P33" s="3"/>
      <c r="Q33" s="3"/>
      <c r="R33" s="3"/>
      <c r="S33" s="3"/>
      <c r="T33" s="3"/>
      <c r="U33" s="3"/>
      <c r="V33" s="3"/>
      <c r="W33" s="3"/>
      <c r="X33" s="3"/>
      <c r="Y33" s="3"/>
      <c r="Z33" s="3"/>
    </row>
    <row r="34" spans="1:26" ht="12.75" customHeight="1">
      <c r="A34" s="3"/>
      <c r="B34" s="151">
        <f>IF(Pond!B42="",#N/A,Pond!B42)</f>
        <v>2</v>
      </c>
      <c r="C34" s="367">
        <f t="shared" si="1"/>
        <v>0</v>
      </c>
      <c r="D34" s="367">
        <f t="shared" si="2"/>
        <v>0</v>
      </c>
      <c r="E34" s="367">
        <f t="shared" si="3"/>
        <v>0</v>
      </c>
      <c r="F34" s="367">
        <f>IF(Culvert!G56="",E34,E34+Culvert!G56)</f>
        <v>0</v>
      </c>
      <c r="G34" s="281"/>
      <c r="H34" s="281"/>
      <c r="I34" s="3"/>
      <c r="J34" s="3"/>
      <c r="K34" s="3"/>
      <c r="L34" s="3"/>
      <c r="M34" s="3"/>
      <c r="N34" s="3"/>
      <c r="O34" s="3"/>
      <c r="P34" s="3"/>
      <c r="Q34" s="3"/>
      <c r="R34" s="3"/>
      <c r="S34" s="3"/>
      <c r="T34" s="3"/>
      <c r="U34" s="3"/>
      <c r="V34" s="3"/>
      <c r="W34" s="3"/>
      <c r="X34" s="3"/>
      <c r="Y34" s="3"/>
      <c r="Z34" s="3"/>
    </row>
    <row r="35" spans="1:26" ht="12.75" customHeight="1">
      <c r="A35" s="3"/>
      <c r="B35" s="151">
        <f>IF(Pond!B43="",#N/A,Pond!B43)</f>
        <v>2.2000000000000002</v>
      </c>
      <c r="C35" s="367">
        <f t="shared" si="1"/>
        <v>0</v>
      </c>
      <c r="D35" s="367">
        <f t="shared" si="2"/>
        <v>0</v>
      </c>
      <c r="E35" s="367">
        <f t="shared" si="3"/>
        <v>0</v>
      </c>
      <c r="F35" s="367">
        <f>IF(Culvert!G57="",E35,E35+Culvert!G57)</f>
        <v>0</v>
      </c>
      <c r="G35" s="281"/>
      <c r="H35" s="281"/>
      <c r="I35" s="3"/>
      <c r="J35" s="3"/>
      <c r="K35" s="3"/>
      <c r="L35" s="3"/>
      <c r="M35" s="3"/>
      <c r="N35" s="3"/>
      <c r="O35" s="3"/>
      <c r="P35" s="3"/>
      <c r="Q35" s="3"/>
      <c r="R35" s="3"/>
      <c r="S35" s="3"/>
      <c r="T35" s="3"/>
      <c r="U35" s="3"/>
      <c r="V35" s="3"/>
      <c r="W35" s="3"/>
      <c r="X35" s="3"/>
      <c r="Y35" s="3"/>
      <c r="Z35" s="3"/>
    </row>
    <row r="36" spans="1:26" ht="12.75" customHeight="1">
      <c r="A36" s="3"/>
      <c r="B36" s="151">
        <f>IF(Pond!B44="",#N/A,Pond!B44)</f>
        <v>2.4</v>
      </c>
      <c r="C36" s="367">
        <f t="shared" si="1"/>
        <v>0</v>
      </c>
      <c r="D36" s="367">
        <f t="shared" si="2"/>
        <v>0</v>
      </c>
      <c r="E36" s="367">
        <f t="shared" si="3"/>
        <v>0</v>
      </c>
      <c r="F36" s="367">
        <f>IF(Culvert!G58="",E36,E36+Culvert!G58)</f>
        <v>0</v>
      </c>
      <c r="G36" s="281"/>
      <c r="H36" s="281"/>
      <c r="I36" s="3"/>
      <c r="J36" s="3"/>
      <c r="K36" s="3"/>
      <c r="L36" s="3"/>
      <c r="M36" s="3"/>
      <c r="N36" s="3"/>
      <c r="O36" s="3"/>
      <c r="P36" s="3"/>
      <c r="Q36" s="3"/>
      <c r="R36" s="3"/>
      <c r="S36" s="3"/>
      <c r="T36" s="3"/>
      <c r="U36" s="3"/>
      <c r="V36" s="3"/>
      <c r="W36" s="3"/>
      <c r="X36" s="3"/>
      <c r="Y36" s="3"/>
      <c r="Z36" s="3"/>
    </row>
    <row r="37" spans="1:26" ht="12.75" customHeight="1">
      <c r="A37" s="3"/>
      <c r="B37" s="151">
        <f>IF(Pond!B45="",#N/A,Pond!B45)</f>
        <v>2.6</v>
      </c>
      <c r="C37" s="367">
        <f t="shared" si="1"/>
        <v>0</v>
      </c>
      <c r="D37" s="367">
        <f t="shared" si="2"/>
        <v>0</v>
      </c>
      <c r="E37" s="367">
        <f t="shared" si="3"/>
        <v>0</v>
      </c>
      <c r="F37" s="367">
        <f>IF(Culvert!G59="",E37,E37+Culvert!G59)</f>
        <v>0</v>
      </c>
      <c r="G37" s="281"/>
      <c r="H37" s="281"/>
      <c r="I37" s="3"/>
      <c r="J37" s="3"/>
      <c r="K37" s="3"/>
      <c r="L37" s="3"/>
      <c r="M37" s="3"/>
      <c r="N37" s="3"/>
      <c r="O37" s="3"/>
      <c r="P37" s="3"/>
      <c r="Q37" s="3"/>
      <c r="R37" s="3"/>
      <c r="S37" s="3"/>
      <c r="T37" s="3"/>
      <c r="U37" s="3"/>
      <c r="V37" s="3"/>
      <c r="W37" s="3"/>
      <c r="X37" s="3"/>
      <c r="Y37" s="3"/>
      <c r="Z37" s="3"/>
    </row>
    <row r="38" spans="1:26" ht="12.75" customHeight="1">
      <c r="A38" s="3"/>
      <c r="B38" s="151">
        <f>IF(Pond!B46="",#N/A,Pond!B46)</f>
        <v>2.8</v>
      </c>
      <c r="C38" s="367">
        <f t="shared" si="1"/>
        <v>0</v>
      </c>
      <c r="D38" s="367">
        <f t="shared" si="2"/>
        <v>0</v>
      </c>
      <c r="E38" s="367">
        <f t="shared" si="3"/>
        <v>0</v>
      </c>
      <c r="F38" s="367">
        <f>IF(Culvert!G60="",E38,E38+Culvert!G60)</f>
        <v>0</v>
      </c>
      <c r="G38" s="281"/>
      <c r="H38" s="281"/>
      <c r="I38" s="3"/>
      <c r="J38" s="3"/>
      <c r="K38" s="3"/>
      <c r="L38" s="3"/>
      <c r="M38" s="3"/>
      <c r="N38" s="3"/>
      <c r="O38" s="3"/>
      <c r="P38" s="3"/>
      <c r="Q38" s="3"/>
      <c r="R38" s="3"/>
      <c r="S38" s="3"/>
      <c r="T38" s="3"/>
      <c r="U38" s="3"/>
      <c r="V38" s="3"/>
      <c r="W38" s="3"/>
      <c r="X38" s="3"/>
      <c r="Y38" s="3"/>
      <c r="Z38" s="3"/>
    </row>
    <row r="39" spans="1:26" ht="12.75" customHeight="1">
      <c r="A39" s="3"/>
      <c r="B39" s="151">
        <f>IF(Pond!B47="",#N/A,Pond!B47)</f>
        <v>3</v>
      </c>
      <c r="C39" s="367">
        <f t="shared" si="1"/>
        <v>0</v>
      </c>
      <c r="D39" s="367">
        <f t="shared" si="2"/>
        <v>0</v>
      </c>
      <c r="E39" s="367">
        <f t="shared" si="3"/>
        <v>0</v>
      </c>
      <c r="F39" s="367">
        <f>IF(Culvert!G61="",E39,E39+Culvert!G61)</f>
        <v>0</v>
      </c>
      <c r="G39" s="281"/>
      <c r="H39" s="281"/>
      <c r="I39" s="3"/>
      <c r="J39" s="3"/>
      <c r="K39" s="3"/>
      <c r="L39" s="3"/>
      <c r="M39" s="3"/>
      <c r="N39" s="3"/>
      <c r="O39" s="3"/>
      <c r="P39" s="3"/>
      <c r="Q39" s="3"/>
      <c r="R39" s="3"/>
      <c r="S39" s="3"/>
      <c r="T39" s="3"/>
      <c r="U39" s="3"/>
      <c r="V39" s="3"/>
      <c r="W39" s="3"/>
      <c r="X39" s="3"/>
      <c r="Y39" s="3"/>
      <c r="Z39" s="3"/>
    </row>
    <row r="40" spans="1:26" ht="12.75" customHeight="1">
      <c r="A40" s="3"/>
      <c r="B40" s="151">
        <f>IF(Pond!B48="",#N/A,Pond!B48)</f>
        <v>3.2</v>
      </c>
      <c r="C40" s="367">
        <f t="shared" si="1"/>
        <v>0</v>
      </c>
      <c r="D40" s="367">
        <f t="shared" si="2"/>
        <v>0</v>
      </c>
      <c r="E40" s="367">
        <f t="shared" si="3"/>
        <v>0</v>
      </c>
      <c r="F40" s="367">
        <f>IF(Culvert!G62="",E40,E40+Culvert!G62)</f>
        <v>0</v>
      </c>
      <c r="G40" s="281"/>
      <c r="H40" s="281"/>
      <c r="I40" s="3"/>
      <c r="J40" s="3"/>
      <c r="K40" s="3"/>
      <c r="L40" s="3"/>
      <c r="M40" s="3"/>
      <c r="N40" s="3"/>
      <c r="O40" s="3"/>
      <c r="P40" s="3"/>
      <c r="Q40" s="3"/>
      <c r="R40" s="3"/>
      <c r="S40" s="3"/>
      <c r="T40" s="3"/>
      <c r="U40" s="3"/>
      <c r="V40" s="3"/>
      <c r="W40" s="3"/>
      <c r="X40" s="3"/>
      <c r="Y40" s="3"/>
      <c r="Z40" s="3"/>
    </row>
    <row r="41" spans="1:26" ht="12.75" customHeight="1">
      <c r="A41" s="3"/>
      <c r="B41" s="151">
        <f>IF(Pond!B49="",#N/A,Pond!B49)</f>
        <v>3.4</v>
      </c>
      <c r="C41" s="367">
        <f t="shared" si="1"/>
        <v>0</v>
      </c>
      <c r="D41" s="367">
        <f t="shared" si="2"/>
        <v>0</v>
      </c>
      <c r="E41" s="367">
        <f t="shared" si="3"/>
        <v>0</v>
      </c>
      <c r="F41" s="367">
        <f>IF(Culvert!G63="",E41,E41+Culvert!G63)</f>
        <v>0</v>
      </c>
      <c r="G41" s="281"/>
      <c r="H41" s="281"/>
      <c r="I41" s="3"/>
      <c r="J41" s="3"/>
      <c r="K41" s="3"/>
      <c r="L41" s="3"/>
      <c r="M41" s="3"/>
      <c r="N41" s="3"/>
      <c r="O41" s="3"/>
      <c r="P41" s="3"/>
      <c r="Q41" s="3"/>
      <c r="R41" s="3"/>
      <c r="S41" s="3"/>
      <c r="T41" s="3"/>
      <c r="U41" s="3"/>
      <c r="V41" s="3"/>
      <c r="W41" s="3"/>
      <c r="X41" s="3"/>
      <c r="Y41" s="3"/>
      <c r="Z41" s="3"/>
    </row>
    <row r="42" spans="1:26" ht="12.75" customHeight="1">
      <c r="A42" s="3"/>
      <c r="B42" s="151">
        <f>IF(Pond!B50="",#N/A,Pond!B50)</f>
        <v>3.6</v>
      </c>
      <c r="C42" s="367">
        <f t="shared" si="1"/>
        <v>0</v>
      </c>
      <c r="D42" s="367">
        <f t="shared" si="2"/>
        <v>0</v>
      </c>
      <c r="E42" s="367">
        <f t="shared" si="3"/>
        <v>0</v>
      </c>
      <c r="F42" s="367">
        <f>IF(Culvert!G64="",E42,E42+Culvert!G64)</f>
        <v>0</v>
      </c>
      <c r="G42" s="281"/>
      <c r="H42" s="281"/>
      <c r="I42" s="3"/>
      <c r="J42" s="3"/>
      <c r="K42" s="3"/>
      <c r="L42" s="3"/>
      <c r="M42" s="3"/>
      <c r="N42" s="3"/>
      <c r="O42" s="3"/>
      <c r="P42" s="3"/>
      <c r="Q42" s="3"/>
      <c r="R42" s="3"/>
      <c r="S42" s="3"/>
      <c r="T42" s="3"/>
      <c r="U42" s="3"/>
      <c r="V42" s="3"/>
      <c r="W42" s="3"/>
      <c r="X42" s="3"/>
      <c r="Y42" s="3"/>
      <c r="Z42" s="3"/>
    </row>
    <row r="43" spans="1:26" ht="12.75" customHeight="1">
      <c r="A43" s="3"/>
      <c r="B43" s="151">
        <f>IF(Pond!B51="",#N/A,Pond!B51)</f>
        <v>3.8</v>
      </c>
      <c r="C43" s="367">
        <f t="shared" si="1"/>
        <v>0</v>
      </c>
      <c r="D43" s="367">
        <f t="shared" si="2"/>
        <v>0</v>
      </c>
      <c r="E43" s="367">
        <f t="shared" si="3"/>
        <v>0</v>
      </c>
      <c r="F43" s="367">
        <f>IF(Culvert!G65="",E43,E43+Culvert!G65)</f>
        <v>0</v>
      </c>
      <c r="G43" s="281"/>
      <c r="H43" s="281"/>
      <c r="I43" s="3"/>
      <c r="J43" s="3"/>
      <c r="K43" s="3"/>
      <c r="L43" s="3"/>
      <c r="M43" s="3"/>
      <c r="N43" s="3"/>
      <c r="O43" s="3"/>
      <c r="P43" s="3"/>
      <c r="Q43" s="3"/>
      <c r="R43" s="3"/>
      <c r="S43" s="3"/>
      <c r="T43" s="3"/>
      <c r="U43" s="3"/>
      <c r="V43" s="3"/>
      <c r="W43" s="3"/>
      <c r="X43" s="3"/>
      <c r="Y43" s="3"/>
      <c r="Z43" s="3"/>
    </row>
    <row r="44" spans="1:26" ht="12.75" customHeight="1">
      <c r="A44" s="3"/>
      <c r="B44" s="151">
        <f>IF(Pond!B52="",#N/A,Pond!B52)</f>
        <v>4</v>
      </c>
      <c r="C44" s="367">
        <f t="shared" si="1"/>
        <v>0</v>
      </c>
      <c r="D44" s="367">
        <f t="shared" si="2"/>
        <v>0</v>
      </c>
      <c r="E44" s="367">
        <f t="shared" si="3"/>
        <v>0</v>
      </c>
      <c r="F44" s="367">
        <f>IF(Culvert!G66="",E44,E44+Culvert!G66)</f>
        <v>0</v>
      </c>
      <c r="G44" s="281"/>
      <c r="H44" s="281"/>
      <c r="I44" s="3"/>
      <c r="J44" s="3"/>
      <c r="K44" s="3"/>
      <c r="L44" s="3"/>
      <c r="M44" s="3"/>
      <c r="N44" s="3"/>
      <c r="O44" s="3"/>
      <c r="P44" s="3"/>
      <c r="Q44" s="3"/>
      <c r="R44" s="3"/>
      <c r="S44" s="3"/>
      <c r="T44" s="3"/>
      <c r="U44" s="3"/>
      <c r="V44" s="3"/>
      <c r="W44" s="3"/>
      <c r="X44" s="3"/>
      <c r="Y44" s="3"/>
      <c r="Z44" s="3"/>
    </row>
    <row r="45" spans="1:26" ht="12.75" customHeight="1">
      <c r="A45" s="3"/>
      <c r="B45" s="151">
        <f>IF(Pond!B53="",#N/A,Pond!B53)</f>
        <v>4.2</v>
      </c>
      <c r="C45" s="367">
        <f t="shared" si="1"/>
        <v>0</v>
      </c>
      <c r="D45" s="367">
        <f t="shared" si="2"/>
        <v>0</v>
      </c>
      <c r="E45" s="367">
        <f t="shared" si="3"/>
        <v>0</v>
      </c>
      <c r="F45" s="367">
        <f>IF(Culvert!G67="",E45,E45+Culvert!G67)</f>
        <v>0</v>
      </c>
      <c r="G45" s="281"/>
      <c r="H45" s="281"/>
      <c r="I45" s="3"/>
      <c r="J45" s="3"/>
      <c r="K45" s="3"/>
      <c r="L45" s="3"/>
      <c r="M45" s="3"/>
      <c r="N45" s="3"/>
      <c r="O45" s="3"/>
      <c r="P45" s="3"/>
      <c r="Q45" s="3"/>
      <c r="R45" s="3"/>
      <c r="S45" s="3"/>
      <c r="T45" s="3"/>
      <c r="U45" s="3"/>
      <c r="V45" s="3"/>
      <c r="W45" s="3"/>
      <c r="X45" s="3"/>
      <c r="Y45" s="3"/>
      <c r="Z45" s="3"/>
    </row>
    <row r="46" spans="1:26" ht="12.75" customHeight="1">
      <c r="A46" s="3"/>
      <c r="B46" s="151">
        <f>IF(Pond!B54="",#N/A,Pond!B54)</f>
        <v>4.4000000000000004</v>
      </c>
      <c r="C46" s="367">
        <f t="shared" si="1"/>
        <v>0</v>
      </c>
      <c r="D46" s="367">
        <f t="shared" si="2"/>
        <v>0</v>
      </c>
      <c r="E46" s="367">
        <f t="shared" si="3"/>
        <v>0</v>
      </c>
      <c r="F46" s="367">
        <f>IF(Culvert!G68="",E46,E46+Culvert!G68)</f>
        <v>0</v>
      </c>
      <c r="G46" s="281"/>
      <c r="H46" s="281"/>
      <c r="I46" s="3"/>
      <c r="J46" s="3"/>
      <c r="K46" s="3"/>
      <c r="L46" s="3"/>
      <c r="M46" s="3"/>
      <c r="N46" s="3"/>
      <c r="O46" s="3"/>
      <c r="P46" s="3"/>
      <c r="Q46" s="3"/>
      <c r="R46" s="3"/>
      <c r="S46" s="3"/>
      <c r="T46" s="3"/>
      <c r="U46" s="3"/>
      <c r="V46" s="3"/>
      <c r="W46" s="3"/>
      <c r="X46" s="3"/>
      <c r="Y46" s="3"/>
      <c r="Z46" s="3"/>
    </row>
    <row r="47" spans="1:26" ht="12.75" customHeight="1">
      <c r="A47" s="3"/>
      <c r="B47" s="151">
        <f>IF(Pond!B55="",#N/A,Pond!B55)</f>
        <v>4.5999999999999996</v>
      </c>
      <c r="C47" s="367">
        <f t="shared" si="1"/>
        <v>0</v>
      </c>
      <c r="D47" s="367">
        <f t="shared" si="2"/>
        <v>0</v>
      </c>
      <c r="E47" s="367">
        <f t="shared" si="3"/>
        <v>0</v>
      </c>
      <c r="F47" s="367">
        <f>IF(Culvert!G69="",E47,E47+Culvert!G69)</f>
        <v>0</v>
      </c>
      <c r="G47" s="281"/>
      <c r="H47" s="281"/>
      <c r="I47" s="3"/>
      <c r="J47" s="3"/>
      <c r="K47" s="3"/>
      <c r="L47" s="3"/>
      <c r="M47" s="3"/>
      <c r="N47" s="3"/>
      <c r="O47" s="3"/>
      <c r="P47" s="3"/>
      <c r="Q47" s="3"/>
      <c r="R47" s="3"/>
      <c r="S47" s="3"/>
      <c r="T47" s="3"/>
      <c r="U47" s="3"/>
      <c r="V47" s="3"/>
      <c r="W47" s="3"/>
      <c r="X47" s="3"/>
      <c r="Y47" s="3"/>
      <c r="Z47" s="3"/>
    </row>
    <row r="48" spans="1:26" ht="12.75" customHeight="1">
      <c r="A48" s="3"/>
      <c r="B48" s="151">
        <f>IF(Pond!B56="",#N/A,Pond!B56)</f>
        <v>4.8</v>
      </c>
      <c r="C48" s="367">
        <f t="shared" si="1"/>
        <v>0</v>
      </c>
      <c r="D48" s="367">
        <f t="shared" si="2"/>
        <v>0</v>
      </c>
      <c r="E48" s="367">
        <f t="shared" si="3"/>
        <v>0</v>
      </c>
      <c r="F48" s="367">
        <f>IF(Culvert!G70="",E48,E48+Culvert!G70)</f>
        <v>0</v>
      </c>
      <c r="G48" s="281"/>
      <c r="H48" s="281"/>
      <c r="I48" s="3"/>
      <c r="J48" s="3"/>
      <c r="K48" s="3"/>
      <c r="L48" s="3"/>
      <c r="M48" s="3"/>
      <c r="N48" s="3"/>
      <c r="O48" s="3"/>
      <c r="P48" s="3"/>
      <c r="Q48" s="3"/>
      <c r="R48" s="3"/>
      <c r="S48" s="3"/>
      <c r="T48" s="3"/>
      <c r="U48" s="3"/>
      <c r="V48" s="3"/>
      <c r="W48" s="3"/>
      <c r="X48" s="3"/>
      <c r="Y48" s="3"/>
      <c r="Z48" s="3"/>
    </row>
    <row r="49" spans="1:26" ht="12.75" customHeight="1">
      <c r="A49" s="3"/>
      <c r="B49" s="151">
        <f>IF(Pond!B57="",#N/A,Pond!B57)</f>
        <v>5</v>
      </c>
      <c r="C49" s="367">
        <f t="shared" si="1"/>
        <v>0</v>
      </c>
      <c r="D49" s="367">
        <f t="shared" si="2"/>
        <v>0</v>
      </c>
      <c r="E49" s="367">
        <f t="shared" si="3"/>
        <v>0</v>
      </c>
      <c r="F49" s="367">
        <f>IF(Culvert!G71="",E49,E49+Culvert!G71)</f>
        <v>0</v>
      </c>
      <c r="G49" s="281"/>
      <c r="H49" s="281"/>
      <c r="I49" s="3"/>
      <c r="J49" s="3"/>
      <c r="K49" s="3"/>
      <c r="L49" s="3"/>
      <c r="M49" s="3"/>
      <c r="N49" s="3"/>
      <c r="O49" s="3"/>
      <c r="P49" s="3"/>
      <c r="Q49" s="3"/>
      <c r="R49" s="3"/>
      <c r="S49" s="3"/>
      <c r="T49" s="3"/>
      <c r="U49" s="3"/>
      <c r="V49" s="3"/>
      <c r="W49" s="3"/>
      <c r="X49" s="3"/>
      <c r="Y49" s="3"/>
      <c r="Z49" s="3"/>
    </row>
    <row r="50" spans="1:26" ht="12.75" customHeight="1">
      <c r="A50" s="3"/>
      <c r="B50" s="151">
        <f>IF(Pond!B58="",#N/A,Pond!B58)</f>
        <v>5.2</v>
      </c>
      <c r="C50" s="367">
        <f t="shared" si="1"/>
        <v>0</v>
      </c>
      <c r="D50" s="367">
        <f t="shared" si="2"/>
        <v>0</v>
      </c>
      <c r="E50" s="367">
        <f t="shared" si="3"/>
        <v>0</v>
      </c>
      <c r="F50" s="367">
        <f>IF(Culvert!G72="",E50,E50+Culvert!G72)</f>
        <v>0</v>
      </c>
      <c r="G50" s="281"/>
      <c r="H50" s="281"/>
      <c r="I50" s="3"/>
      <c r="J50" s="3"/>
      <c r="K50" s="3"/>
      <c r="L50" s="3"/>
      <c r="M50" s="3"/>
      <c r="N50" s="3"/>
      <c r="O50" s="3"/>
      <c r="P50" s="3"/>
      <c r="Q50" s="3"/>
      <c r="R50" s="3"/>
      <c r="S50" s="3"/>
      <c r="T50" s="3"/>
      <c r="U50" s="3"/>
      <c r="V50" s="3"/>
      <c r="W50" s="3"/>
      <c r="X50" s="3"/>
      <c r="Y50" s="3"/>
      <c r="Z50" s="3"/>
    </row>
    <row r="51" spans="1:26" ht="12.75" customHeight="1">
      <c r="A51" s="3"/>
      <c r="B51" s="151">
        <f>IF(Pond!B59="",#N/A,Pond!B59)</f>
        <v>5.4</v>
      </c>
      <c r="C51" s="367">
        <f t="shared" si="1"/>
        <v>0</v>
      </c>
      <c r="D51" s="367">
        <f t="shared" si="2"/>
        <v>0</v>
      </c>
      <c r="E51" s="367">
        <f t="shared" si="3"/>
        <v>0</v>
      </c>
      <c r="F51" s="367">
        <f>IF(Culvert!G73="",E51,E51+Culvert!G73)</f>
        <v>0</v>
      </c>
      <c r="G51" s="281"/>
      <c r="H51" s="281"/>
      <c r="I51" s="3"/>
      <c r="J51" s="3"/>
      <c r="K51" s="3"/>
      <c r="L51" s="3"/>
      <c r="M51" s="3"/>
      <c r="N51" s="3"/>
      <c r="O51" s="3"/>
      <c r="P51" s="3"/>
      <c r="Q51" s="3"/>
      <c r="R51" s="3"/>
      <c r="S51" s="3"/>
      <c r="T51" s="3"/>
      <c r="U51" s="3"/>
      <c r="V51" s="3"/>
      <c r="W51" s="3"/>
      <c r="X51" s="3"/>
      <c r="Y51" s="3"/>
      <c r="Z51" s="3"/>
    </row>
    <row r="52" spans="1:26" ht="12.75" customHeight="1">
      <c r="A52" s="3"/>
      <c r="B52" s="151">
        <f>IF(Pond!B60="",#N/A,Pond!B60)</f>
        <v>5.6</v>
      </c>
      <c r="C52" s="367">
        <f t="shared" si="1"/>
        <v>0</v>
      </c>
      <c r="D52" s="367">
        <f t="shared" si="2"/>
        <v>0</v>
      </c>
      <c r="E52" s="367">
        <f t="shared" si="3"/>
        <v>0</v>
      </c>
      <c r="F52" s="367">
        <f>IF(Culvert!G74="",E52,E52+Culvert!G74)</f>
        <v>0</v>
      </c>
      <c r="G52" s="281"/>
      <c r="H52" s="281"/>
      <c r="I52" s="3"/>
      <c r="J52" s="3"/>
      <c r="K52" s="3"/>
      <c r="L52" s="3"/>
      <c r="M52" s="3"/>
      <c r="N52" s="3"/>
      <c r="O52" s="3"/>
      <c r="P52" s="3"/>
      <c r="Q52" s="3"/>
      <c r="R52" s="3"/>
      <c r="S52" s="3"/>
      <c r="T52" s="3"/>
      <c r="U52" s="3"/>
      <c r="V52" s="3"/>
      <c r="W52" s="3"/>
      <c r="X52" s="3"/>
      <c r="Y52" s="3"/>
      <c r="Z52" s="3"/>
    </row>
    <row r="53" spans="1:26" ht="12.75" customHeight="1">
      <c r="A53" s="3"/>
      <c r="B53" s="151">
        <f>IF(Pond!B61="",#N/A,Pond!B61)</f>
        <v>5.8</v>
      </c>
      <c r="C53" s="367">
        <f t="shared" si="1"/>
        <v>0</v>
      </c>
      <c r="D53" s="367">
        <f t="shared" si="2"/>
        <v>0</v>
      </c>
      <c r="E53" s="367">
        <f t="shared" si="3"/>
        <v>0</v>
      </c>
      <c r="F53" s="367">
        <f>IF(Culvert!G75="",E53,E53+Culvert!G75)</f>
        <v>0</v>
      </c>
      <c r="G53" s="281"/>
      <c r="H53" s="281"/>
      <c r="I53" s="3"/>
      <c r="J53" s="3"/>
      <c r="K53" s="3"/>
      <c r="L53" s="3"/>
      <c r="M53" s="3"/>
      <c r="N53" s="3"/>
      <c r="O53" s="3"/>
      <c r="P53" s="3"/>
      <c r="Q53" s="3"/>
      <c r="R53" s="3"/>
      <c r="S53" s="3"/>
      <c r="T53" s="3"/>
      <c r="U53" s="3"/>
      <c r="V53" s="3"/>
      <c r="W53" s="3"/>
      <c r="X53" s="3"/>
      <c r="Y53" s="3"/>
      <c r="Z53" s="3"/>
    </row>
    <row r="54" spans="1:26" ht="12.75" customHeight="1">
      <c r="A54" s="3"/>
      <c r="B54" s="151">
        <f>IF(Pond!B62="",#N/A,Pond!B62)</f>
        <v>6</v>
      </c>
      <c r="C54" s="367">
        <f t="shared" si="1"/>
        <v>0</v>
      </c>
      <c r="D54" s="367">
        <f t="shared" si="2"/>
        <v>0</v>
      </c>
      <c r="E54" s="367">
        <f t="shared" si="3"/>
        <v>0</v>
      </c>
      <c r="F54" s="367">
        <f>IF(Culvert!G76="",E54,E54+Culvert!G76)</f>
        <v>0</v>
      </c>
      <c r="G54" s="281"/>
      <c r="H54" s="281"/>
      <c r="I54" s="3"/>
      <c r="J54" s="3"/>
      <c r="K54" s="3"/>
      <c r="L54" s="3"/>
      <c r="M54" s="3"/>
      <c r="N54" s="3"/>
      <c r="O54" s="3"/>
      <c r="P54" s="3"/>
      <c r="Q54" s="3"/>
      <c r="R54" s="3"/>
      <c r="S54" s="3"/>
      <c r="T54" s="3"/>
      <c r="U54" s="3"/>
      <c r="V54" s="3"/>
      <c r="W54" s="3"/>
      <c r="X54" s="3"/>
      <c r="Y54" s="3"/>
      <c r="Z54" s="3"/>
    </row>
    <row r="55" spans="1:26" ht="12.75" customHeight="1">
      <c r="A55" s="3"/>
      <c r="B55" s="151">
        <f>IF(Pond!B63="",#N/A,Pond!B63)</f>
        <v>6.2</v>
      </c>
      <c r="C55" s="367">
        <f t="shared" si="1"/>
        <v>0</v>
      </c>
      <c r="D55" s="367">
        <f t="shared" si="2"/>
        <v>0</v>
      </c>
      <c r="E55" s="367">
        <f t="shared" si="3"/>
        <v>0</v>
      </c>
      <c r="F55" s="367">
        <f>IF(Culvert!G77="",E55,E55+Culvert!G77)</f>
        <v>0</v>
      </c>
      <c r="G55" s="281"/>
      <c r="H55" s="281"/>
      <c r="I55" s="3"/>
      <c r="J55" s="3"/>
      <c r="K55" s="3"/>
      <c r="L55" s="3"/>
      <c r="M55" s="3"/>
      <c r="N55" s="3"/>
      <c r="O55" s="3"/>
      <c r="P55" s="3"/>
      <c r="Q55" s="3"/>
      <c r="R55" s="3"/>
      <c r="S55" s="3"/>
      <c r="T55" s="3"/>
      <c r="U55" s="3"/>
      <c r="V55" s="3"/>
      <c r="W55" s="3"/>
      <c r="X55" s="3"/>
      <c r="Y55" s="3"/>
      <c r="Z55" s="3"/>
    </row>
    <row r="56" spans="1:26" ht="12.75" customHeight="1">
      <c r="A56" s="3"/>
      <c r="B56" s="151">
        <f>IF(Pond!B64="",#N/A,Pond!B64)</f>
        <v>6.4</v>
      </c>
      <c r="C56" s="367">
        <f t="shared" si="1"/>
        <v>0</v>
      </c>
      <c r="D56" s="367">
        <f t="shared" si="2"/>
        <v>0</v>
      </c>
      <c r="E56" s="367">
        <f t="shared" si="3"/>
        <v>0</v>
      </c>
      <c r="F56" s="367">
        <f>IF(Culvert!G78="",E56,E56+Culvert!G78)</f>
        <v>0</v>
      </c>
      <c r="G56" s="281"/>
      <c r="H56" s="281"/>
      <c r="I56" s="3"/>
      <c r="J56" s="3"/>
      <c r="K56" s="3"/>
      <c r="L56" s="3"/>
      <c r="M56" s="3"/>
      <c r="N56" s="3"/>
      <c r="O56" s="3"/>
      <c r="P56" s="3"/>
      <c r="Q56" s="3"/>
      <c r="R56" s="3"/>
      <c r="S56" s="3"/>
      <c r="T56" s="3"/>
      <c r="U56" s="3"/>
      <c r="V56" s="3"/>
      <c r="W56" s="3"/>
      <c r="X56" s="3"/>
      <c r="Y56" s="3"/>
      <c r="Z56" s="3"/>
    </row>
    <row r="57" spans="1:26" ht="12.75" customHeight="1">
      <c r="A57" s="3"/>
      <c r="B57" s="151">
        <f>IF(Pond!B65="",#N/A,Pond!B65)</f>
        <v>6.6</v>
      </c>
      <c r="C57" s="367">
        <f t="shared" si="1"/>
        <v>0</v>
      </c>
      <c r="D57" s="367">
        <f t="shared" si="2"/>
        <v>0</v>
      </c>
      <c r="E57" s="367">
        <f t="shared" si="3"/>
        <v>0</v>
      </c>
      <c r="F57" s="367">
        <f>IF(Culvert!G79="",E57,E57+Culvert!G79)</f>
        <v>0</v>
      </c>
      <c r="G57" s="281"/>
      <c r="H57" s="281"/>
      <c r="I57" s="3"/>
      <c r="J57" s="3"/>
      <c r="K57" s="3"/>
      <c r="L57" s="3"/>
      <c r="M57" s="3"/>
      <c r="N57" s="3"/>
      <c r="O57" s="3"/>
      <c r="P57" s="3"/>
      <c r="Q57" s="3"/>
      <c r="R57" s="3"/>
      <c r="S57" s="3"/>
      <c r="T57" s="3"/>
      <c r="U57" s="3"/>
      <c r="V57" s="3"/>
      <c r="W57" s="3"/>
      <c r="X57" s="3"/>
      <c r="Y57" s="3"/>
      <c r="Z57" s="3"/>
    </row>
    <row r="58" spans="1:26" ht="12.75" customHeight="1">
      <c r="A58" s="3"/>
      <c r="B58" s="151">
        <f>IF(Pond!B66="",#N/A,Pond!B66)</f>
        <v>6.8</v>
      </c>
      <c r="C58" s="367">
        <f t="shared" si="1"/>
        <v>0</v>
      </c>
      <c r="D58" s="367">
        <f t="shared" si="2"/>
        <v>0</v>
      </c>
      <c r="E58" s="367">
        <f t="shared" si="3"/>
        <v>0</v>
      </c>
      <c r="F58" s="367">
        <f>IF(Culvert!G80="",E58,E58+Culvert!G80)</f>
        <v>0</v>
      </c>
      <c r="G58" s="281"/>
      <c r="H58" s="281"/>
      <c r="I58" s="3"/>
      <c r="J58" s="3"/>
      <c r="K58" s="3"/>
      <c r="L58" s="3"/>
      <c r="M58" s="3"/>
      <c r="N58" s="3"/>
      <c r="O58" s="3"/>
      <c r="P58" s="3"/>
      <c r="Q58" s="3"/>
      <c r="R58" s="3"/>
      <c r="S58" s="3"/>
      <c r="T58" s="3"/>
      <c r="U58" s="3"/>
      <c r="V58" s="3"/>
      <c r="W58" s="3"/>
      <c r="X58" s="3"/>
      <c r="Y58" s="3"/>
      <c r="Z58" s="3"/>
    </row>
    <row r="59" spans="1:26" ht="12.75" customHeight="1">
      <c r="A59" s="3"/>
      <c r="B59" s="151">
        <f>IF(Pond!B67="",#N/A,Pond!B67)</f>
        <v>7</v>
      </c>
      <c r="C59" s="367">
        <f t="shared" si="1"/>
        <v>0</v>
      </c>
      <c r="D59" s="367">
        <f t="shared" si="2"/>
        <v>0</v>
      </c>
      <c r="E59" s="367">
        <f t="shared" si="3"/>
        <v>0</v>
      </c>
      <c r="F59" s="367">
        <f>IF(Culvert!G81="",E59,E59+Culvert!G81)</f>
        <v>0</v>
      </c>
      <c r="G59" s="281"/>
      <c r="H59" s="281"/>
      <c r="I59" s="3"/>
      <c r="J59" s="3"/>
      <c r="K59" s="3"/>
      <c r="L59" s="3"/>
      <c r="M59" s="3"/>
      <c r="N59" s="3"/>
      <c r="O59" s="3"/>
      <c r="P59" s="3"/>
      <c r="Q59" s="3"/>
      <c r="R59" s="3"/>
      <c r="S59" s="3"/>
      <c r="T59" s="3"/>
      <c r="U59" s="3"/>
      <c r="V59" s="3"/>
      <c r="W59" s="3"/>
      <c r="X59" s="3"/>
      <c r="Y59" s="3"/>
      <c r="Z59" s="3"/>
    </row>
    <row r="60" spans="1:26" ht="12.75" customHeight="1">
      <c r="A60" s="3"/>
      <c r="B60" s="151">
        <f>IF(Pond!B68="",#N/A,Pond!B68)</f>
        <v>7.2</v>
      </c>
      <c r="C60" s="367">
        <f t="shared" si="1"/>
        <v>0</v>
      </c>
      <c r="D60" s="367">
        <f t="shared" si="2"/>
        <v>0</v>
      </c>
      <c r="E60" s="367">
        <f t="shared" si="3"/>
        <v>0</v>
      </c>
      <c r="F60" s="367">
        <f>IF(Culvert!G82="",E60,E60+Culvert!G82)</f>
        <v>0</v>
      </c>
      <c r="G60" s="281"/>
      <c r="H60" s="281"/>
      <c r="I60" s="3"/>
      <c r="J60" s="3"/>
      <c r="K60" s="3"/>
      <c r="L60" s="3"/>
      <c r="M60" s="3"/>
      <c r="N60" s="3"/>
      <c r="O60" s="3"/>
      <c r="P60" s="3"/>
      <c r="Q60" s="3"/>
      <c r="R60" s="3"/>
      <c r="S60" s="3"/>
      <c r="T60" s="3"/>
      <c r="U60" s="3"/>
      <c r="V60" s="3"/>
      <c r="W60" s="3"/>
      <c r="X60" s="3"/>
      <c r="Y60" s="3"/>
      <c r="Z60" s="3"/>
    </row>
    <row r="61" spans="1:26" ht="12.75" customHeight="1">
      <c r="A61" s="3"/>
      <c r="B61" s="151">
        <f>IF(Pond!B69="",#N/A,Pond!B69)</f>
        <v>7.4</v>
      </c>
      <c r="C61" s="367">
        <f t="shared" si="1"/>
        <v>0</v>
      </c>
      <c r="D61" s="367">
        <f t="shared" si="2"/>
        <v>0</v>
      </c>
      <c r="E61" s="367">
        <f t="shared" si="3"/>
        <v>0</v>
      </c>
      <c r="F61" s="367">
        <f>IF(Culvert!G83="",E61,E61+Culvert!G83)</f>
        <v>0</v>
      </c>
      <c r="G61" s="281"/>
      <c r="H61" s="281"/>
      <c r="I61" s="3"/>
      <c r="J61" s="3"/>
      <c r="K61" s="3"/>
      <c r="L61" s="3"/>
      <c r="M61" s="3"/>
      <c r="N61" s="3"/>
      <c r="O61" s="3"/>
      <c r="P61" s="3"/>
      <c r="Q61" s="3"/>
      <c r="R61" s="3"/>
      <c r="S61" s="3"/>
      <c r="T61" s="3"/>
      <c r="U61" s="3"/>
      <c r="V61" s="3"/>
      <c r="W61" s="3"/>
      <c r="X61" s="3"/>
      <c r="Y61" s="3"/>
      <c r="Z61" s="3"/>
    </row>
    <row r="62" spans="1:26" ht="12.75" customHeight="1">
      <c r="A62" s="3"/>
      <c r="B62" s="151">
        <f>IF(Pond!B70="",#N/A,Pond!B70)</f>
        <v>7.6</v>
      </c>
      <c r="C62" s="367">
        <f t="shared" si="1"/>
        <v>0</v>
      </c>
      <c r="D62" s="367">
        <f t="shared" si="2"/>
        <v>0</v>
      </c>
      <c r="E62" s="367">
        <f t="shared" si="3"/>
        <v>0</v>
      </c>
      <c r="F62" s="367">
        <f>IF(Culvert!G84="",E62,E62+Culvert!G84)</f>
        <v>0</v>
      </c>
      <c r="G62" s="281"/>
      <c r="H62" s="281"/>
      <c r="I62" s="3"/>
      <c r="J62" s="3"/>
      <c r="K62" s="3"/>
      <c r="L62" s="3"/>
      <c r="M62" s="3"/>
      <c r="N62" s="3"/>
      <c r="O62" s="3"/>
      <c r="P62" s="3"/>
      <c r="Q62" s="3"/>
      <c r="R62" s="3"/>
      <c r="S62" s="3"/>
      <c r="T62" s="3"/>
      <c r="U62" s="3"/>
      <c r="V62" s="3"/>
      <c r="W62" s="3"/>
      <c r="X62" s="3"/>
      <c r="Y62" s="3"/>
      <c r="Z62" s="3"/>
    </row>
    <row r="63" spans="1:26" ht="12.75" customHeight="1">
      <c r="A63" s="3"/>
      <c r="B63" s="151">
        <f>IF(Pond!B71="",#N/A,Pond!B71)</f>
        <v>7.8</v>
      </c>
      <c r="C63" s="367">
        <f t="shared" si="1"/>
        <v>0</v>
      </c>
      <c r="D63" s="367">
        <f t="shared" si="2"/>
        <v>0</v>
      </c>
      <c r="E63" s="367">
        <f t="shared" si="3"/>
        <v>0</v>
      </c>
      <c r="F63" s="367">
        <f>IF(Culvert!G85="",E63,E63+Culvert!G85)</f>
        <v>0</v>
      </c>
      <c r="G63" s="281"/>
      <c r="H63" s="281"/>
      <c r="I63" s="3"/>
      <c r="J63" s="3"/>
      <c r="K63" s="3"/>
      <c r="L63" s="3"/>
      <c r="M63" s="3"/>
      <c r="N63" s="3"/>
      <c r="O63" s="3"/>
      <c r="P63" s="3"/>
      <c r="Q63" s="3"/>
      <c r="R63" s="3"/>
      <c r="S63" s="3"/>
      <c r="T63" s="3"/>
      <c r="U63" s="3"/>
      <c r="V63" s="3"/>
      <c r="W63" s="3"/>
      <c r="X63" s="3"/>
      <c r="Y63" s="3"/>
      <c r="Z63" s="3"/>
    </row>
    <row r="64" spans="1:26" ht="12.75" customHeight="1">
      <c r="A64" s="3"/>
      <c r="B64" s="151">
        <f>IF(Pond!B72="",#N/A,Pond!B72)</f>
        <v>8</v>
      </c>
      <c r="C64" s="367">
        <f t="shared" si="1"/>
        <v>0</v>
      </c>
      <c r="D64" s="367">
        <f t="shared" si="2"/>
        <v>0</v>
      </c>
      <c r="E64" s="367">
        <f t="shared" si="3"/>
        <v>0</v>
      </c>
      <c r="F64" s="367">
        <f>IF(Culvert!G86="",E64,E64+Culvert!G86)</f>
        <v>0</v>
      </c>
      <c r="G64" s="281"/>
      <c r="H64" s="281"/>
      <c r="I64" s="3"/>
      <c r="J64" s="3"/>
      <c r="K64" s="3"/>
      <c r="L64" s="3"/>
      <c r="M64" s="3"/>
      <c r="N64" s="3"/>
      <c r="O64" s="3"/>
      <c r="P64" s="3"/>
      <c r="Q64" s="3"/>
      <c r="R64" s="3"/>
      <c r="S64" s="3"/>
      <c r="T64" s="3"/>
      <c r="U64" s="3"/>
      <c r="V64" s="3"/>
      <c r="W64" s="3"/>
      <c r="X64" s="3"/>
      <c r="Y64" s="3"/>
      <c r="Z64" s="3"/>
    </row>
    <row r="65" spans="1:26" ht="12.75" customHeight="1">
      <c r="A65" s="3"/>
      <c r="B65" s="151">
        <f>IF(Pond!B73="",#N/A,Pond!B73)</f>
        <v>8.1999999999999993</v>
      </c>
      <c r="C65" s="367">
        <f t="shared" si="1"/>
        <v>0</v>
      </c>
      <c r="D65" s="367">
        <f t="shared" si="2"/>
        <v>0</v>
      </c>
      <c r="E65" s="367">
        <f t="shared" si="3"/>
        <v>0</v>
      </c>
      <c r="F65" s="367">
        <f>IF(Culvert!G87="",E65,E65+Culvert!G87)</f>
        <v>0</v>
      </c>
      <c r="G65" s="281"/>
      <c r="H65" s="281"/>
      <c r="I65" s="3"/>
      <c r="J65" s="3"/>
      <c r="K65" s="3"/>
      <c r="L65" s="3"/>
      <c r="M65" s="3"/>
      <c r="N65" s="3"/>
      <c r="O65" s="3"/>
      <c r="P65" s="3"/>
      <c r="Q65" s="3"/>
      <c r="R65" s="3"/>
      <c r="S65" s="3"/>
      <c r="T65" s="3"/>
      <c r="U65" s="3"/>
      <c r="V65" s="3"/>
      <c r="W65" s="3"/>
      <c r="X65" s="3"/>
      <c r="Y65" s="3"/>
      <c r="Z65" s="3"/>
    </row>
    <row r="66" spans="1:26" ht="12.75" customHeight="1">
      <c r="A66" s="3"/>
      <c r="B66" s="151">
        <f>IF(Pond!B74="",#N/A,Pond!B74)</f>
        <v>8.4</v>
      </c>
      <c r="C66" s="367">
        <f t="shared" si="1"/>
        <v>0</v>
      </c>
      <c r="D66" s="367">
        <f t="shared" si="2"/>
        <v>0</v>
      </c>
      <c r="E66" s="367">
        <f t="shared" si="3"/>
        <v>0</v>
      </c>
      <c r="F66" s="367">
        <f>IF(Culvert!G88="",E66,E66+Culvert!G88)</f>
        <v>0</v>
      </c>
      <c r="G66" s="281"/>
      <c r="H66" s="281"/>
      <c r="I66" s="3"/>
      <c r="J66" s="3"/>
      <c r="K66" s="3"/>
      <c r="L66" s="3"/>
      <c r="M66" s="3"/>
      <c r="N66" s="3"/>
      <c r="O66" s="3"/>
      <c r="P66" s="3"/>
      <c r="Q66" s="3"/>
      <c r="R66" s="3"/>
      <c r="S66" s="3"/>
      <c r="T66" s="3"/>
      <c r="U66" s="3"/>
      <c r="V66" s="3"/>
      <c r="W66" s="3"/>
      <c r="X66" s="3"/>
      <c r="Y66" s="3"/>
      <c r="Z66" s="3"/>
    </row>
    <row r="67" spans="1:26" ht="12.75" customHeight="1">
      <c r="A67" s="3"/>
      <c r="B67" s="151">
        <f>IF(Pond!B75="",#N/A,Pond!B75)</f>
        <v>8.6</v>
      </c>
      <c r="C67" s="367">
        <f t="shared" si="1"/>
        <v>0</v>
      </c>
      <c r="D67" s="367">
        <f t="shared" si="2"/>
        <v>0</v>
      </c>
      <c r="E67" s="367">
        <f t="shared" si="3"/>
        <v>0</v>
      </c>
      <c r="F67" s="367">
        <f>IF(Culvert!G89="",E67,E67+Culvert!G89)</f>
        <v>0</v>
      </c>
      <c r="G67" s="281"/>
      <c r="H67" s="281"/>
      <c r="I67" s="3"/>
      <c r="J67" s="3"/>
      <c r="K67" s="3"/>
      <c r="L67" s="3"/>
      <c r="M67" s="3"/>
      <c r="N67" s="3"/>
      <c r="O67" s="3"/>
      <c r="P67" s="3"/>
      <c r="Q67" s="3"/>
      <c r="R67" s="3"/>
      <c r="S67" s="3"/>
      <c r="T67" s="3"/>
      <c r="U67" s="3"/>
      <c r="V67" s="3"/>
      <c r="W67" s="3"/>
      <c r="X67" s="3"/>
      <c r="Y67" s="3"/>
      <c r="Z67" s="3"/>
    </row>
    <row r="68" spans="1:26" ht="12.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
    <mergeCell ref="A1:H1"/>
    <mergeCell ref="I1:P1"/>
    <mergeCell ref="B3:H3"/>
    <mergeCell ref="J3:P3"/>
    <mergeCell ref="B4:H4"/>
    <mergeCell ref="J4:P4"/>
  </mergeCells>
  <pageMargins left="0.7" right="0.7" top="0.75" bottom="0.75" header="0" footer="0"/>
  <pageSetup orientation="landscape"/>
  <headerFooter>
    <oddFooter>&amp;L&amp;F, &amp;A&amp;R&amp;D, &amp;T</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929"/>
  <sheetViews>
    <sheetView workbookViewId="0">
      <selection activeCell="G10" sqref="G10:G53"/>
    </sheetView>
  </sheetViews>
  <sheetFormatPr defaultColWidth="12.5703125" defaultRowHeight="15" customHeight="1"/>
  <cols>
    <col min="1" max="2" width="14.5703125" customWidth="1"/>
    <col min="3" max="3" width="15.5703125" customWidth="1"/>
    <col min="4" max="14" width="14.5703125" customWidth="1"/>
    <col min="15" max="20" width="14.5703125" hidden="1" customWidth="1"/>
    <col min="21" max="24" width="14.5703125" customWidth="1"/>
    <col min="25" max="26" width="12.140625" customWidth="1"/>
    <col min="27" max="27" width="20.5703125" customWidth="1"/>
    <col min="28" max="40" width="12.140625" customWidth="1"/>
  </cols>
  <sheetData>
    <row r="1" spans="1:40" ht="34.5" customHeight="1">
      <c r="A1" s="496" t="s">
        <v>480</v>
      </c>
      <c r="B1" s="475"/>
      <c r="C1" s="475"/>
      <c r="D1" s="475"/>
      <c r="E1" s="475"/>
      <c r="F1" s="475"/>
      <c r="G1" s="475"/>
      <c r="H1" s="475"/>
      <c r="I1" s="475"/>
      <c r="J1" s="475"/>
      <c r="K1" s="476"/>
      <c r="L1" s="368"/>
      <c r="M1" s="368"/>
      <c r="N1" s="368"/>
      <c r="O1" s="369"/>
      <c r="P1" s="369"/>
      <c r="Q1" s="369"/>
      <c r="R1" s="369"/>
      <c r="S1" s="369"/>
      <c r="T1" s="369"/>
      <c r="U1" s="368"/>
      <c r="V1" s="368"/>
      <c r="W1" s="368"/>
      <c r="X1" s="368"/>
      <c r="Y1" s="368"/>
      <c r="Z1" s="368"/>
      <c r="AA1" s="368"/>
      <c r="AB1" s="368"/>
      <c r="AC1" s="368"/>
      <c r="AD1" s="368"/>
      <c r="AE1" s="368"/>
      <c r="AF1" s="368"/>
      <c r="AG1" s="368"/>
      <c r="AH1" s="368"/>
      <c r="AI1" s="368"/>
      <c r="AJ1" s="368"/>
      <c r="AK1" s="368"/>
      <c r="AL1" s="368"/>
      <c r="AM1" s="368"/>
      <c r="AN1" s="368"/>
    </row>
    <row r="2" spans="1:40" ht="18" customHeight="1">
      <c r="A2" s="3"/>
      <c r="B2" s="370"/>
      <c r="C2" s="370"/>
      <c r="D2" s="370"/>
      <c r="E2" s="370"/>
      <c r="F2" s="370"/>
      <c r="G2" s="370"/>
      <c r="H2" s="370"/>
      <c r="I2" s="370"/>
      <c r="J2" s="370"/>
      <c r="K2" s="370"/>
      <c r="L2" s="3"/>
      <c r="M2" s="3"/>
      <c r="N2" s="3"/>
      <c r="O2" s="3"/>
      <c r="P2" s="3"/>
      <c r="Q2" s="3"/>
      <c r="R2" s="3"/>
      <c r="S2" s="3"/>
      <c r="T2" s="3"/>
      <c r="U2" s="3"/>
      <c r="V2" s="3"/>
      <c r="W2" s="3"/>
      <c r="X2" s="3"/>
      <c r="Y2" s="3"/>
      <c r="Z2" s="3"/>
      <c r="AA2" s="3"/>
      <c r="AB2" s="3"/>
      <c r="AC2" s="3"/>
      <c r="AD2" s="3"/>
      <c r="AE2" s="3"/>
      <c r="AF2" s="3"/>
      <c r="AG2" s="3"/>
      <c r="AH2" s="3"/>
      <c r="AI2" s="3"/>
      <c r="AJ2" s="3"/>
      <c r="AK2" s="3"/>
      <c r="AL2" s="3"/>
      <c r="AM2" s="3"/>
      <c r="AN2" s="3"/>
    </row>
    <row r="3" spans="1:40" ht="15.75" customHeight="1">
      <c r="A3" s="20" t="s">
        <v>201</v>
      </c>
      <c r="B3" s="503"/>
      <c r="C3" s="469"/>
      <c r="D3" s="469"/>
      <c r="E3" s="469"/>
      <c r="F3" s="469"/>
      <c r="G3" s="469"/>
      <c r="H3" s="469"/>
      <c r="I3" s="469"/>
      <c r="J3" s="469"/>
      <c r="K3" s="469"/>
      <c r="L3" s="3"/>
      <c r="M3" s="3"/>
      <c r="N3" s="3"/>
      <c r="O3" s="3"/>
      <c r="P3" s="3"/>
      <c r="Q3" s="3"/>
      <c r="R3" s="3"/>
      <c r="S3" s="3"/>
      <c r="T3" s="3"/>
      <c r="U3" s="3"/>
      <c r="V3" s="3"/>
      <c r="W3" s="3"/>
      <c r="X3" s="3"/>
      <c r="Y3" s="3"/>
      <c r="Z3" s="3"/>
      <c r="AA3" s="3"/>
      <c r="AB3" s="3"/>
      <c r="AC3" s="3"/>
      <c r="AD3" s="3"/>
      <c r="AE3" s="3"/>
      <c r="AF3" s="3"/>
      <c r="AG3" s="3"/>
      <c r="AH3" s="3"/>
      <c r="AI3" s="3"/>
      <c r="AJ3" s="3"/>
      <c r="AK3" s="3"/>
      <c r="AL3" s="3"/>
      <c r="AM3" s="3"/>
      <c r="AN3" s="3"/>
    </row>
    <row r="4" spans="1:40" ht="15.75" customHeight="1">
      <c r="A4" s="20" t="s">
        <v>58</v>
      </c>
      <c r="B4" s="504"/>
      <c r="C4" s="471"/>
      <c r="D4" s="471"/>
      <c r="E4" s="471"/>
      <c r="F4" s="471"/>
      <c r="G4" s="471"/>
      <c r="H4" s="471"/>
      <c r="I4" s="471"/>
      <c r="J4" s="471"/>
      <c r="K4" s="471"/>
      <c r="L4" s="3"/>
      <c r="M4" s="3"/>
      <c r="N4" s="3"/>
      <c r="O4" s="3"/>
      <c r="P4" s="3"/>
      <c r="Q4" s="3"/>
      <c r="R4" s="3"/>
      <c r="S4" s="3"/>
      <c r="T4" s="3"/>
      <c r="U4" s="3"/>
      <c r="V4" s="3"/>
      <c r="W4" s="3"/>
      <c r="X4" s="3"/>
      <c r="Y4" s="3"/>
      <c r="Z4" s="3"/>
      <c r="AA4" s="3"/>
      <c r="AB4" s="3"/>
      <c r="AC4" s="3"/>
      <c r="AD4" s="3"/>
      <c r="AE4" s="3"/>
      <c r="AF4" s="3"/>
      <c r="AG4" s="3"/>
      <c r="AH4" s="3"/>
      <c r="AI4" s="3"/>
      <c r="AJ4" s="3"/>
      <c r="AK4" s="3"/>
      <c r="AL4" s="3"/>
      <c r="AM4" s="3"/>
      <c r="AN4" s="3"/>
    </row>
    <row r="5" spans="1:40" ht="12.75" customHeight="1">
      <c r="A5" s="368"/>
      <c r="B5" s="3"/>
      <c r="C5" s="3"/>
      <c r="D5" s="3"/>
      <c r="E5" s="3"/>
      <c r="F5" s="3"/>
      <c r="G5" s="371"/>
      <c r="H5" s="368"/>
      <c r="I5" s="368"/>
      <c r="J5" s="368"/>
      <c r="K5" s="368"/>
      <c r="L5" s="368"/>
      <c r="M5" s="368"/>
      <c r="N5" s="372"/>
      <c r="O5" s="369"/>
      <c r="P5" s="3"/>
      <c r="Q5" s="369"/>
      <c r="R5" s="369"/>
      <c r="S5" s="369"/>
      <c r="T5" s="369"/>
      <c r="U5" s="368"/>
      <c r="V5" s="368"/>
      <c r="W5" s="368"/>
      <c r="X5" s="368"/>
      <c r="Y5" s="368"/>
      <c r="Z5" s="368"/>
      <c r="AA5" s="368"/>
      <c r="AB5" s="368"/>
      <c r="AC5" s="368"/>
      <c r="AD5" s="368"/>
      <c r="AE5" s="368"/>
      <c r="AF5" s="368"/>
      <c r="AG5" s="368"/>
      <c r="AH5" s="368"/>
      <c r="AI5" s="368"/>
      <c r="AJ5" s="368"/>
      <c r="AK5" s="368"/>
      <c r="AL5" s="368"/>
      <c r="AM5" s="368"/>
      <c r="AN5" s="368"/>
    </row>
    <row r="6" spans="1:40" ht="12.75" customHeight="1">
      <c r="A6" s="329" t="s">
        <v>481</v>
      </c>
      <c r="B6" s="368"/>
      <c r="C6" s="3"/>
      <c r="D6" s="368"/>
      <c r="E6" s="368"/>
      <c r="F6" s="368"/>
      <c r="G6" s="368"/>
      <c r="H6" s="368"/>
      <c r="I6" s="368"/>
      <c r="J6" s="368"/>
      <c r="K6" s="368"/>
      <c r="L6" s="368"/>
      <c r="M6" s="368"/>
      <c r="N6" s="372"/>
      <c r="O6" s="369"/>
      <c r="P6" s="369"/>
      <c r="Q6" s="369"/>
      <c r="R6" s="369"/>
      <c r="S6" s="3"/>
      <c r="T6" s="3"/>
      <c r="U6" s="3"/>
      <c r="V6" s="3"/>
      <c r="W6" s="3"/>
      <c r="X6" s="3"/>
      <c r="Y6" s="3"/>
      <c r="Z6" s="3"/>
      <c r="AA6" s="3"/>
      <c r="AB6" s="3"/>
      <c r="AC6" s="368"/>
      <c r="AD6" s="368"/>
      <c r="AE6" s="368"/>
      <c r="AF6" s="368"/>
      <c r="AG6" s="368"/>
      <c r="AH6" s="368"/>
      <c r="AI6" s="368"/>
      <c r="AJ6" s="368"/>
      <c r="AK6" s="368"/>
      <c r="AL6" s="368"/>
      <c r="AM6" s="368"/>
      <c r="AN6" s="368"/>
    </row>
    <row r="7" spans="1:40" ht="12.75" customHeight="1">
      <c r="A7" s="368"/>
      <c r="B7" s="368"/>
      <c r="C7" s="3"/>
      <c r="D7" s="368"/>
      <c r="E7" s="368"/>
      <c r="F7" s="368"/>
      <c r="G7" s="62" t="s">
        <v>226</v>
      </c>
      <c r="H7" s="62" t="s">
        <v>114</v>
      </c>
      <c r="I7" s="62" t="s">
        <v>115</v>
      </c>
      <c r="J7" s="62" t="s">
        <v>482</v>
      </c>
      <c r="K7" s="62" t="s">
        <v>483</v>
      </c>
      <c r="L7" s="368"/>
      <c r="M7" s="368"/>
      <c r="N7" s="372"/>
      <c r="O7" s="369"/>
      <c r="P7" s="369"/>
      <c r="Q7" s="369"/>
      <c r="R7" s="369"/>
      <c r="S7" s="3"/>
      <c r="T7" s="3"/>
      <c r="U7" s="3"/>
      <c r="V7" s="3"/>
      <c r="W7" s="3"/>
      <c r="X7" s="3"/>
      <c r="Y7" s="3"/>
      <c r="Z7" s="3"/>
      <c r="AA7" s="3"/>
      <c r="AB7" s="3"/>
      <c r="AC7" s="368"/>
      <c r="AD7" s="368"/>
      <c r="AE7" s="368"/>
      <c r="AF7" s="368"/>
      <c r="AG7" s="368"/>
      <c r="AH7" s="368"/>
      <c r="AI7" s="368"/>
      <c r="AJ7" s="368"/>
      <c r="AK7" s="368"/>
      <c r="AL7" s="368"/>
      <c r="AM7" s="368"/>
      <c r="AN7" s="368"/>
    </row>
    <row r="8" spans="1:40" ht="12.75" customHeight="1">
      <c r="A8" s="368"/>
      <c r="B8" s="368"/>
      <c r="C8" s="368"/>
      <c r="D8" s="368"/>
      <c r="E8" s="368"/>
      <c r="F8" s="368"/>
      <c r="G8" s="65" t="s">
        <v>484</v>
      </c>
      <c r="H8" s="65" t="s">
        <v>485</v>
      </c>
      <c r="I8" s="65" t="s">
        <v>486</v>
      </c>
      <c r="J8" s="65"/>
      <c r="K8" s="65" t="s">
        <v>487</v>
      </c>
      <c r="L8" s="368"/>
      <c r="M8" s="368"/>
      <c r="N8" s="368"/>
      <c r="O8" s="369"/>
      <c r="P8" s="369"/>
      <c r="Q8" s="369"/>
      <c r="R8" s="369"/>
      <c r="S8" s="369"/>
      <c r="T8" s="3"/>
      <c r="U8" s="368"/>
      <c r="V8" s="372"/>
      <c r="W8" s="368"/>
      <c r="X8" s="368"/>
      <c r="Y8" s="368"/>
      <c r="Z8" s="368"/>
      <c r="AA8" s="368"/>
      <c r="AB8" s="368"/>
      <c r="AC8" s="368"/>
      <c r="AD8" s="368"/>
      <c r="AE8" s="368"/>
      <c r="AF8" s="368"/>
      <c r="AG8" s="368"/>
      <c r="AH8" s="368"/>
      <c r="AI8" s="368"/>
      <c r="AJ8" s="368"/>
      <c r="AK8" s="368"/>
      <c r="AL8" s="368"/>
      <c r="AM8" s="368"/>
      <c r="AN8" s="368"/>
    </row>
    <row r="9" spans="1:40" ht="12.75" customHeight="1">
      <c r="A9" s="368"/>
      <c r="B9" s="368" t="s">
        <v>488</v>
      </c>
      <c r="C9" s="373">
        <f>CEILING(MAX(C58:C922),10)</f>
        <v>0</v>
      </c>
      <c r="D9" s="368"/>
      <c r="E9" s="368"/>
      <c r="F9" s="368"/>
      <c r="G9" s="374" t="s">
        <v>489</v>
      </c>
      <c r="H9" s="374" t="s">
        <v>102</v>
      </c>
      <c r="I9" s="374" t="s">
        <v>490</v>
      </c>
      <c r="J9" s="374" t="s">
        <v>490</v>
      </c>
      <c r="K9" s="374" t="s">
        <v>490</v>
      </c>
      <c r="L9" s="368"/>
      <c r="M9" s="368"/>
      <c r="N9" s="368"/>
      <c r="O9" s="133" t="s">
        <v>491</v>
      </c>
      <c r="P9" s="133" t="s">
        <v>492</v>
      </c>
      <c r="Q9" s="369"/>
      <c r="R9" s="369"/>
      <c r="S9" s="369"/>
      <c r="T9" s="3"/>
      <c r="U9" s="368"/>
      <c r="V9" s="372"/>
      <c r="W9" s="368"/>
      <c r="X9" s="368"/>
      <c r="Y9" s="368"/>
      <c r="Z9" s="368"/>
      <c r="AA9" s="368"/>
      <c r="AB9" s="368"/>
      <c r="AC9" s="368"/>
      <c r="AD9" s="368"/>
      <c r="AE9" s="368"/>
      <c r="AF9" s="368"/>
      <c r="AG9" s="368"/>
      <c r="AH9" s="368"/>
      <c r="AI9" s="368"/>
      <c r="AJ9" s="368"/>
      <c r="AK9" s="368"/>
      <c r="AL9" s="368"/>
      <c r="AM9" s="368"/>
      <c r="AN9" s="368"/>
    </row>
    <row r="10" spans="1:40" ht="12.75" customHeight="1">
      <c r="A10" s="368"/>
      <c r="B10" s="368"/>
      <c r="C10" s="368"/>
      <c r="D10" s="368"/>
      <c r="E10" s="368"/>
      <c r="F10" s="368"/>
      <c r="G10" s="548">
        <f>Spillway!B24</f>
        <v>0</v>
      </c>
      <c r="H10" s="195">
        <f>Spillway!F24</f>
        <v>0</v>
      </c>
      <c r="I10" s="189">
        <f>Pond!H32</f>
        <v>0</v>
      </c>
      <c r="J10" s="375">
        <f t="shared" ref="J10:J53" si="0">IF(G10="","",IF(H10="","",IF(I10="","",2*I10)))</f>
        <v>0</v>
      </c>
      <c r="K10" s="375">
        <f t="shared" ref="K10:K53" si="1">IF(G10="","",IF(H10="","",IF(I10="","",J10+$B$56*60*H10)))</f>
        <v>0</v>
      </c>
      <c r="L10" s="368"/>
      <c r="M10" s="368"/>
      <c r="N10" s="368"/>
      <c r="O10" s="376">
        <f>0</f>
        <v>0</v>
      </c>
      <c r="P10" s="376">
        <v>0</v>
      </c>
      <c r="Q10" s="369"/>
      <c r="R10" s="369"/>
      <c r="S10" s="369"/>
      <c r="T10" s="3"/>
      <c r="U10" s="368"/>
      <c r="V10" s="372"/>
      <c r="W10" s="368"/>
      <c r="X10" s="368"/>
      <c r="Y10" s="368"/>
      <c r="Z10" s="368"/>
      <c r="AA10" s="368"/>
      <c r="AB10" s="368"/>
      <c r="AC10" s="368"/>
      <c r="AD10" s="368"/>
      <c r="AE10" s="368"/>
      <c r="AF10" s="368"/>
      <c r="AG10" s="368"/>
      <c r="AH10" s="368"/>
      <c r="AI10" s="368"/>
      <c r="AJ10" s="368"/>
      <c r="AK10" s="368"/>
      <c r="AL10" s="368"/>
      <c r="AM10" s="368"/>
      <c r="AN10" s="368"/>
    </row>
    <row r="11" spans="1:40" ht="12.75" customHeight="1">
      <c r="A11" s="368"/>
      <c r="B11" s="368"/>
      <c r="C11" s="368"/>
      <c r="D11" s="368"/>
      <c r="E11" s="368"/>
      <c r="F11" s="368"/>
      <c r="G11" s="548">
        <f>Spillway!B25</f>
        <v>0.2</v>
      </c>
      <c r="H11" s="195">
        <f>Spillway!F25</f>
        <v>0</v>
      </c>
      <c r="I11" s="189" t="e">
        <f>Pond!H33</f>
        <v>#N/A</v>
      </c>
      <c r="J11" s="375" t="e">
        <f t="shared" si="0"/>
        <v>#N/A</v>
      </c>
      <c r="K11" s="375" t="e">
        <f t="shared" si="1"/>
        <v>#N/A</v>
      </c>
      <c r="L11" s="368"/>
      <c r="M11" s="368"/>
      <c r="N11" s="368"/>
      <c r="O11" s="376" t="e">
        <f t="shared" ref="O11:O53" si="2">IF(K11&lt;=0,0,IF(K11="",O10,((H11-H10)/(K11-K10))))</f>
        <v>#N/A</v>
      </c>
      <c r="P11" s="376" t="e">
        <f t="shared" ref="P11:P53" si="3">IF(K11&lt;=0,0,IF(K11="",P10,((G11-G10)/(K11-K10))))</f>
        <v>#N/A</v>
      </c>
      <c r="Q11" s="369"/>
      <c r="R11" s="369"/>
      <c r="S11" s="369"/>
      <c r="T11" s="369"/>
      <c r="U11" s="368"/>
      <c r="V11" s="368"/>
      <c r="W11" s="368"/>
      <c r="X11" s="368"/>
      <c r="Y11" s="368"/>
      <c r="Z11" s="368"/>
      <c r="AA11" s="368"/>
      <c r="AB11" s="368"/>
      <c r="AC11" s="368"/>
      <c r="AD11" s="368"/>
      <c r="AE11" s="368"/>
      <c r="AF11" s="368"/>
      <c r="AG11" s="368"/>
      <c r="AH11" s="368"/>
      <c r="AI11" s="368"/>
      <c r="AJ11" s="368"/>
      <c r="AK11" s="368"/>
      <c r="AL11" s="368"/>
      <c r="AM11" s="368"/>
      <c r="AN11" s="368"/>
    </row>
    <row r="12" spans="1:40" ht="12.75" customHeight="1">
      <c r="A12" s="369"/>
      <c r="B12" s="369"/>
      <c r="C12" s="369"/>
      <c r="D12" s="368"/>
      <c r="E12" s="368"/>
      <c r="F12" s="368"/>
      <c r="G12" s="548">
        <f>Spillway!B26</f>
        <v>0.4</v>
      </c>
      <c r="H12" s="195">
        <f>Spillway!F26</f>
        <v>0</v>
      </c>
      <c r="I12" s="189" t="e">
        <f>Pond!H34</f>
        <v>#N/A</v>
      </c>
      <c r="J12" s="375" t="e">
        <f t="shared" si="0"/>
        <v>#N/A</v>
      </c>
      <c r="K12" s="375" t="e">
        <f t="shared" si="1"/>
        <v>#N/A</v>
      </c>
      <c r="L12" s="368"/>
      <c r="M12" s="368"/>
      <c r="N12" s="368"/>
      <c r="O12" s="376" t="e">
        <f t="shared" si="2"/>
        <v>#N/A</v>
      </c>
      <c r="P12" s="376" t="e">
        <f t="shared" si="3"/>
        <v>#N/A</v>
      </c>
      <c r="Q12" s="369"/>
      <c r="R12" s="369"/>
      <c r="S12" s="369"/>
      <c r="T12" s="369"/>
      <c r="U12" s="368"/>
      <c r="V12" s="368"/>
      <c r="W12" s="377"/>
      <c r="X12" s="377"/>
      <c r="Y12" s="377"/>
      <c r="Z12" s="377"/>
      <c r="AA12" s="377"/>
      <c r="AB12" s="377"/>
      <c r="AC12" s="377"/>
      <c r="AD12" s="377"/>
      <c r="AE12" s="377"/>
      <c r="AF12" s="377"/>
      <c r="AG12" s="377"/>
      <c r="AH12" s="377"/>
      <c r="AI12" s="377"/>
      <c r="AJ12" s="377"/>
      <c r="AK12" s="377"/>
      <c r="AL12" s="377"/>
      <c r="AM12" s="377"/>
      <c r="AN12" s="377"/>
    </row>
    <row r="13" spans="1:40" ht="12.75" customHeight="1">
      <c r="A13" s="369"/>
      <c r="B13" s="369"/>
      <c r="C13" s="369"/>
      <c r="D13" s="368"/>
      <c r="E13" s="368"/>
      <c r="F13" s="368"/>
      <c r="G13" s="548">
        <f>Spillway!B27</f>
        <v>0.6</v>
      </c>
      <c r="H13" s="195">
        <f>Spillway!F27</f>
        <v>0</v>
      </c>
      <c r="I13" s="189" t="e">
        <f>Pond!H35</f>
        <v>#N/A</v>
      </c>
      <c r="J13" s="375" t="e">
        <f t="shared" si="0"/>
        <v>#N/A</v>
      </c>
      <c r="K13" s="375" t="e">
        <f t="shared" si="1"/>
        <v>#N/A</v>
      </c>
      <c r="L13" s="368"/>
      <c r="M13" s="368"/>
      <c r="N13" s="368"/>
      <c r="O13" s="376" t="e">
        <f t="shared" si="2"/>
        <v>#N/A</v>
      </c>
      <c r="P13" s="376" t="e">
        <f t="shared" si="3"/>
        <v>#N/A</v>
      </c>
      <c r="Q13" s="369"/>
      <c r="R13" s="369"/>
      <c r="S13" s="369"/>
      <c r="T13" s="369"/>
      <c r="U13" s="368"/>
      <c r="V13" s="368"/>
      <c r="W13" s="368"/>
      <c r="X13" s="368"/>
      <c r="Y13" s="368"/>
      <c r="Z13" s="368"/>
      <c r="AA13" s="368"/>
      <c r="AB13" s="368"/>
      <c r="AC13" s="368"/>
      <c r="AD13" s="368"/>
      <c r="AE13" s="368"/>
      <c r="AF13" s="368"/>
      <c r="AG13" s="368"/>
      <c r="AH13" s="368"/>
      <c r="AI13" s="368"/>
      <c r="AJ13" s="368"/>
      <c r="AK13" s="368"/>
      <c r="AL13" s="368"/>
      <c r="AM13" s="368"/>
      <c r="AN13" s="368"/>
    </row>
    <row r="14" spans="1:40" ht="12.75" customHeight="1">
      <c r="A14" s="378"/>
      <c r="B14" s="378"/>
      <c r="C14" s="369"/>
      <c r="D14" s="368"/>
      <c r="E14" s="368"/>
      <c r="F14" s="368"/>
      <c r="G14" s="548">
        <f>Spillway!B28</f>
        <v>0.8</v>
      </c>
      <c r="H14" s="195">
        <f>Spillway!F28</f>
        <v>0</v>
      </c>
      <c r="I14" s="189" t="e">
        <f>Pond!H36</f>
        <v>#N/A</v>
      </c>
      <c r="J14" s="375" t="e">
        <f t="shared" si="0"/>
        <v>#N/A</v>
      </c>
      <c r="K14" s="375" t="e">
        <f t="shared" si="1"/>
        <v>#N/A</v>
      </c>
      <c r="L14" s="368"/>
      <c r="M14" s="368"/>
      <c r="N14" s="368"/>
      <c r="O14" s="376" t="e">
        <f t="shared" si="2"/>
        <v>#N/A</v>
      </c>
      <c r="P14" s="376" t="e">
        <f t="shared" si="3"/>
        <v>#N/A</v>
      </c>
      <c r="Q14" s="369"/>
      <c r="R14" s="369"/>
      <c r="S14" s="369"/>
      <c r="T14" s="369"/>
      <c r="U14" s="368"/>
      <c r="V14" s="368"/>
      <c r="W14" s="368"/>
      <c r="X14" s="368"/>
      <c r="Y14" s="368"/>
      <c r="Z14" s="368"/>
      <c r="AA14" s="368"/>
      <c r="AB14" s="368"/>
      <c r="AC14" s="368"/>
      <c r="AD14" s="368"/>
      <c r="AE14" s="368"/>
      <c r="AF14" s="368"/>
      <c r="AG14" s="368"/>
      <c r="AH14" s="368"/>
      <c r="AI14" s="368"/>
      <c r="AJ14" s="368"/>
      <c r="AK14" s="368"/>
      <c r="AL14" s="368"/>
      <c r="AM14" s="368"/>
      <c r="AN14" s="368"/>
    </row>
    <row r="15" spans="1:40" ht="12.75" customHeight="1">
      <c r="A15" s="378"/>
      <c r="B15" s="378"/>
      <c r="C15" s="369"/>
      <c r="D15" s="368"/>
      <c r="E15" s="368"/>
      <c r="F15" s="368"/>
      <c r="G15" s="548">
        <f>Spillway!B29</f>
        <v>1</v>
      </c>
      <c r="H15" s="195">
        <f>Spillway!F29</f>
        <v>0</v>
      </c>
      <c r="I15" s="189" t="e">
        <f>Pond!H37</f>
        <v>#N/A</v>
      </c>
      <c r="J15" s="375" t="e">
        <f t="shared" si="0"/>
        <v>#N/A</v>
      </c>
      <c r="K15" s="375" t="e">
        <f t="shared" si="1"/>
        <v>#N/A</v>
      </c>
      <c r="L15" s="368"/>
      <c r="M15" s="368"/>
      <c r="N15" s="368"/>
      <c r="O15" s="376" t="e">
        <f t="shared" si="2"/>
        <v>#N/A</v>
      </c>
      <c r="P15" s="376" t="e">
        <f t="shared" si="3"/>
        <v>#N/A</v>
      </c>
      <c r="Q15" s="369"/>
      <c r="R15" s="369"/>
      <c r="S15" s="369"/>
      <c r="T15" s="369"/>
      <c r="U15" s="368"/>
      <c r="V15" s="368"/>
      <c r="W15" s="368"/>
      <c r="X15" s="368"/>
      <c r="Y15" s="368"/>
      <c r="Z15" s="368"/>
      <c r="AA15" s="368"/>
      <c r="AB15" s="368"/>
      <c r="AC15" s="368"/>
      <c r="AD15" s="368"/>
      <c r="AE15" s="368"/>
      <c r="AF15" s="368"/>
      <c r="AG15" s="368"/>
      <c r="AH15" s="368"/>
      <c r="AI15" s="368"/>
      <c r="AJ15" s="368"/>
      <c r="AK15" s="368"/>
      <c r="AL15" s="368"/>
      <c r="AM15" s="368"/>
      <c r="AN15" s="368"/>
    </row>
    <row r="16" spans="1:40" ht="12.75" customHeight="1">
      <c r="A16" s="378"/>
      <c r="B16" s="378"/>
      <c r="C16" s="369"/>
      <c r="D16" s="368"/>
      <c r="E16" s="368"/>
      <c r="F16" s="368"/>
      <c r="G16" s="548">
        <f>Spillway!B30</f>
        <v>1.2</v>
      </c>
      <c r="H16" s="195">
        <f>Spillway!F30</f>
        <v>0</v>
      </c>
      <c r="I16" s="189" t="e">
        <f>Pond!H38</f>
        <v>#N/A</v>
      </c>
      <c r="J16" s="375" t="e">
        <f t="shared" si="0"/>
        <v>#N/A</v>
      </c>
      <c r="K16" s="375" t="e">
        <f t="shared" si="1"/>
        <v>#N/A</v>
      </c>
      <c r="L16" s="368"/>
      <c r="M16" s="368"/>
      <c r="N16" s="368"/>
      <c r="O16" s="376" t="e">
        <f t="shared" si="2"/>
        <v>#N/A</v>
      </c>
      <c r="P16" s="376" t="e">
        <f t="shared" si="3"/>
        <v>#N/A</v>
      </c>
      <c r="Q16" s="369"/>
      <c r="R16" s="369"/>
      <c r="S16" s="369"/>
      <c r="T16" s="369"/>
      <c r="U16" s="368"/>
      <c r="V16" s="368"/>
      <c r="W16" s="368"/>
      <c r="X16" s="368"/>
      <c r="Y16" s="368"/>
      <c r="Z16" s="368"/>
      <c r="AA16" s="368"/>
      <c r="AB16" s="368"/>
      <c r="AC16" s="368"/>
      <c r="AD16" s="368"/>
      <c r="AE16" s="368"/>
      <c r="AF16" s="368"/>
      <c r="AG16" s="368"/>
      <c r="AH16" s="368"/>
      <c r="AI16" s="368"/>
      <c r="AJ16" s="368"/>
      <c r="AK16" s="368"/>
      <c r="AL16" s="368"/>
      <c r="AM16" s="368"/>
      <c r="AN16" s="368"/>
    </row>
    <row r="17" spans="1:40" ht="12.75" customHeight="1">
      <c r="A17" s="378"/>
      <c r="B17" s="369"/>
      <c r="C17" s="369"/>
      <c r="D17" s="368"/>
      <c r="E17" s="368"/>
      <c r="F17" s="368"/>
      <c r="G17" s="548">
        <f>Spillway!B31</f>
        <v>1.4</v>
      </c>
      <c r="H17" s="195">
        <f>Spillway!F31</f>
        <v>0</v>
      </c>
      <c r="I17" s="189" t="e">
        <f>Pond!H39</f>
        <v>#N/A</v>
      </c>
      <c r="J17" s="375" t="e">
        <f t="shared" si="0"/>
        <v>#N/A</v>
      </c>
      <c r="K17" s="375" t="e">
        <f t="shared" si="1"/>
        <v>#N/A</v>
      </c>
      <c r="L17" s="368"/>
      <c r="M17" s="368"/>
      <c r="N17" s="368"/>
      <c r="O17" s="376" t="e">
        <f t="shared" si="2"/>
        <v>#N/A</v>
      </c>
      <c r="P17" s="376" t="e">
        <f t="shared" si="3"/>
        <v>#N/A</v>
      </c>
      <c r="Q17" s="369"/>
      <c r="R17" s="369"/>
      <c r="S17" s="369"/>
      <c r="T17" s="369"/>
      <c r="U17" s="368"/>
      <c r="V17" s="368"/>
      <c r="W17" s="368"/>
      <c r="X17" s="368"/>
      <c r="Y17" s="368"/>
      <c r="Z17" s="368"/>
      <c r="AA17" s="368"/>
      <c r="AB17" s="368"/>
      <c r="AC17" s="368"/>
      <c r="AD17" s="368"/>
      <c r="AE17" s="368"/>
      <c r="AF17" s="368"/>
      <c r="AG17" s="368"/>
      <c r="AH17" s="368"/>
      <c r="AI17" s="368"/>
      <c r="AJ17" s="368"/>
      <c r="AK17" s="368"/>
      <c r="AL17" s="368"/>
      <c r="AM17" s="368"/>
      <c r="AN17" s="368"/>
    </row>
    <row r="18" spans="1:40" ht="12.75" customHeight="1">
      <c r="A18" s="379"/>
      <c r="B18" s="368"/>
      <c r="C18" s="368"/>
      <c r="D18" s="368"/>
      <c r="E18" s="368"/>
      <c r="F18" s="368"/>
      <c r="G18" s="548">
        <f>Spillway!B32</f>
        <v>1.6</v>
      </c>
      <c r="H18" s="195">
        <f>Spillway!F32</f>
        <v>0</v>
      </c>
      <c r="I18" s="189" t="e">
        <f>Pond!H40</f>
        <v>#N/A</v>
      </c>
      <c r="J18" s="375" t="e">
        <f t="shared" si="0"/>
        <v>#N/A</v>
      </c>
      <c r="K18" s="375" t="e">
        <f t="shared" si="1"/>
        <v>#N/A</v>
      </c>
      <c r="L18" s="368"/>
      <c r="M18" s="368"/>
      <c r="N18" s="368"/>
      <c r="O18" s="376" t="e">
        <f t="shared" si="2"/>
        <v>#N/A</v>
      </c>
      <c r="P18" s="376" t="e">
        <f t="shared" si="3"/>
        <v>#N/A</v>
      </c>
      <c r="Q18" s="369"/>
      <c r="R18" s="369"/>
      <c r="S18" s="369"/>
      <c r="T18" s="369"/>
      <c r="U18" s="368"/>
      <c r="V18" s="368"/>
      <c r="W18" s="368"/>
      <c r="X18" s="368"/>
      <c r="Y18" s="368"/>
      <c r="Z18" s="368"/>
      <c r="AA18" s="368"/>
      <c r="AB18" s="368"/>
      <c r="AC18" s="368"/>
      <c r="AD18" s="368"/>
      <c r="AE18" s="368"/>
      <c r="AF18" s="368"/>
      <c r="AG18" s="368"/>
      <c r="AH18" s="368"/>
      <c r="AI18" s="368"/>
      <c r="AJ18" s="368"/>
      <c r="AK18" s="368"/>
      <c r="AL18" s="368"/>
      <c r="AM18" s="368"/>
      <c r="AN18" s="368"/>
    </row>
    <row r="19" spans="1:40" ht="12.75" customHeight="1">
      <c r="A19" s="368"/>
      <c r="B19" s="368"/>
      <c r="C19" s="368"/>
      <c r="D19" s="368"/>
      <c r="E19" s="368"/>
      <c r="F19" s="368"/>
      <c r="G19" s="548">
        <f>Spillway!B33</f>
        <v>1.8</v>
      </c>
      <c r="H19" s="195">
        <f>Spillway!F33</f>
        <v>0</v>
      </c>
      <c r="I19" s="189" t="e">
        <f>Pond!H41</f>
        <v>#N/A</v>
      </c>
      <c r="J19" s="375" t="e">
        <f t="shared" si="0"/>
        <v>#N/A</v>
      </c>
      <c r="K19" s="375" t="e">
        <f t="shared" si="1"/>
        <v>#N/A</v>
      </c>
      <c r="L19" s="368"/>
      <c r="M19" s="368"/>
      <c r="N19" s="368"/>
      <c r="O19" s="376" t="e">
        <f t="shared" si="2"/>
        <v>#N/A</v>
      </c>
      <c r="P19" s="376" t="e">
        <f t="shared" si="3"/>
        <v>#N/A</v>
      </c>
      <c r="Q19" s="369"/>
      <c r="R19" s="369"/>
      <c r="S19" s="369"/>
      <c r="T19" s="369"/>
      <c r="U19" s="368"/>
      <c r="V19" s="368"/>
      <c r="W19" s="368"/>
      <c r="X19" s="368"/>
      <c r="Y19" s="368"/>
      <c r="Z19" s="368"/>
      <c r="AA19" s="368"/>
      <c r="AB19" s="368"/>
      <c r="AC19" s="368"/>
      <c r="AD19" s="368"/>
      <c r="AE19" s="368"/>
      <c r="AF19" s="368"/>
      <c r="AG19" s="368"/>
      <c r="AH19" s="368"/>
      <c r="AI19" s="368"/>
      <c r="AJ19" s="368"/>
      <c r="AK19" s="368"/>
      <c r="AL19" s="368"/>
      <c r="AM19" s="368"/>
      <c r="AN19" s="368"/>
    </row>
    <row r="20" spans="1:40" ht="12.75" customHeight="1">
      <c r="A20" s="368"/>
      <c r="B20" s="368"/>
      <c r="C20" s="368"/>
      <c r="D20" s="368"/>
      <c r="E20" s="368"/>
      <c r="F20" s="368"/>
      <c r="G20" s="548">
        <f>Spillway!B34</f>
        <v>2</v>
      </c>
      <c r="H20" s="195">
        <f>Spillway!F34</f>
        <v>0</v>
      </c>
      <c r="I20" s="189" t="e">
        <f>Pond!H42</f>
        <v>#N/A</v>
      </c>
      <c r="J20" s="375" t="e">
        <f t="shared" si="0"/>
        <v>#N/A</v>
      </c>
      <c r="K20" s="375" t="e">
        <f t="shared" si="1"/>
        <v>#N/A</v>
      </c>
      <c r="L20" s="368"/>
      <c r="M20" s="368"/>
      <c r="N20" s="368"/>
      <c r="O20" s="376" t="e">
        <f t="shared" si="2"/>
        <v>#N/A</v>
      </c>
      <c r="P20" s="376" t="e">
        <f t="shared" si="3"/>
        <v>#N/A</v>
      </c>
      <c r="Q20" s="369"/>
      <c r="R20" s="369"/>
      <c r="S20" s="369"/>
      <c r="T20" s="369"/>
      <c r="U20" s="368"/>
      <c r="V20" s="368"/>
      <c r="W20" s="368"/>
      <c r="X20" s="368"/>
      <c r="Y20" s="368"/>
      <c r="Z20" s="368"/>
      <c r="AA20" s="368"/>
      <c r="AB20" s="368"/>
      <c r="AC20" s="368"/>
      <c r="AD20" s="368"/>
      <c r="AE20" s="368"/>
      <c r="AF20" s="368"/>
      <c r="AG20" s="368"/>
      <c r="AH20" s="368"/>
      <c r="AI20" s="368"/>
      <c r="AJ20" s="368"/>
      <c r="AK20" s="368"/>
      <c r="AL20" s="368"/>
      <c r="AM20" s="368"/>
      <c r="AN20" s="368"/>
    </row>
    <row r="21" spans="1:40" ht="12.75" customHeight="1">
      <c r="A21" s="368"/>
      <c r="B21" s="368"/>
      <c r="C21" s="368"/>
      <c r="D21" s="368"/>
      <c r="E21" s="368"/>
      <c r="F21" s="368"/>
      <c r="G21" s="548">
        <f>Spillway!B35</f>
        <v>2.2000000000000002</v>
      </c>
      <c r="H21" s="195">
        <f>Spillway!F35</f>
        <v>0</v>
      </c>
      <c r="I21" s="189" t="e">
        <f>Pond!H43</f>
        <v>#N/A</v>
      </c>
      <c r="J21" s="375" t="e">
        <f t="shared" si="0"/>
        <v>#N/A</v>
      </c>
      <c r="K21" s="375" t="e">
        <f t="shared" si="1"/>
        <v>#N/A</v>
      </c>
      <c r="L21" s="368"/>
      <c r="M21" s="368"/>
      <c r="N21" s="368"/>
      <c r="O21" s="376" t="e">
        <f t="shared" si="2"/>
        <v>#N/A</v>
      </c>
      <c r="P21" s="376" t="e">
        <f t="shared" si="3"/>
        <v>#N/A</v>
      </c>
      <c r="Q21" s="369"/>
      <c r="R21" s="369"/>
      <c r="S21" s="369"/>
      <c r="T21" s="369"/>
      <c r="U21" s="368"/>
      <c r="V21" s="368"/>
      <c r="W21" s="368"/>
      <c r="X21" s="368"/>
      <c r="Y21" s="368"/>
      <c r="Z21" s="368"/>
      <c r="AA21" s="368"/>
      <c r="AB21" s="368"/>
      <c r="AC21" s="368"/>
      <c r="AD21" s="368"/>
      <c r="AE21" s="368"/>
      <c r="AF21" s="368"/>
      <c r="AG21" s="368"/>
      <c r="AH21" s="368"/>
      <c r="AI21" s="368"/>
      <c r="AJ21" s="368"/>
      <c r="AK21" s="368"/>
      <c r="AL21" s="368"/>
      <c r="AM21" s="368"/>
      <c r="AN21" s="368"/>
    </row>
    <row r="22" spans="1:40" ht="12.75" customHeight="1">
      <c r="A22" s="368"/>
      <c r="B22" s="368"/>
      <c r="C22" s="368"/>
      <c r="D22" s="368"/>
      <c r="E22" s="368"/>
      <c r="F22" s="368"/>
      <c r="G22" s="548">
        <f>Spillway!B36</f>
        <v>2.4</v>
      </c>
      <c r="H22" s="195">
        <f>Spillway!F36</f>
        <v>0</v>
      </c>
      <c r="I22" s="189" t="e">
        <f>Pond!H44</f>
        <v>#N/A</v>
      </c>
      <c r="J22" s="375" t="e">
        <f t="shared" si="0"/>
        <v>#N/A</v>
      </c>
      <c r="K22" s="375" t="e">
        <f t="shared" si="1"/>
        <v>#N/A</v>
      </c>
      <c r="L22" s="368"/>
      <c r="M22" s="368"/>
      <c r="N22" s="368"/>
      <c r="O22" s="376" t="e">
        <f t="shared" si="2"/>
        <v>#N/A</v>
      </c>
      <c r="P22" s="376" t="e">
        <f t="shared" si="3"/>
        <v>#N/A</v>
      </c>
      <c r="Q22" s="369"/>
      <c r="R22" s="369"/>
      <c r="S22" s="369"/>
      <c r="T22" s="369"/>
      <c r="U22" s="368"/>
      <c r="V22" s="368"/>
      <c r="W22" s="368"/>
      <c r="X22" s="368"/>
      <c r="Y22" s="368"/>
      <c r="Z22" s="368"/>
      <c r="AA22" s="368"/>
      <c r="AB22" s="368"/>
      <c r="AC22" s="368"/>
      <c r="AD22" s="368"/>
      <c r="AE22" s="368"/>
      <c r="AF22" s="368"/>
      <c r="AG22" s="368"/>
      <c r="AH22" s="368"/>
      <c r="AI22" s="368"/>
      <c r="AJ22" s="368"/>
      <c r="AK22" s="368"/>
      <c r="AL22" s="368"/>
      <c r="AM22" s="368"/>
      <c r="AN22" s="368"/>
    </row>
    <row r="23" spans="1:40" ht="12.75" customHeight="1">
      <c r="A23" s="368"/>
      <c r="B23" s="368"/>
      <c r="C23" s="368"/>
      <c r="D23" s="368"/>
      <c r="E23" s="368"/>
      <c r="F23" s="368"/>
      <c r="G23" s="548">
        <f>Spillway!B37</f>
        <v>2.6</v>
      </c>
      <c r="H23" s="195">
        <f>Spillway!F37</f>
        <v>0</v>
      </c>
      <c r="I23" s="189" t="e">
        <f>Pond!H45</f>
        <v>#N/A</v>
      </c>
      <c r="J23" s="375" t="e">
        <f t="shared" si="0"/>
        <v>#N/A</v>
      </c>
      <c r="K23" s="375" t="e">
        <f t="shared" si="1"/>
        <v>#N/A</v>
      </c>
      <c r="L23" s="368"/>
      <c r="M23" s="368"/>
      <c r="N23" s="368"/>
      <c r="O23" s="376" t="e">
        <f t="shared" si="2"/>
        <v>#N/A</v>
      </c>
      <c r="P23" s="376" t="e">
        <f t="shared" si="3"/>
        <v>#N/A</v>
      </c>
      <c r="Q23" s="369"/>
      <c r="R23" s="369"/>
      <c r="S23" s="369"/>
      <c r="T23" s="369"/>
      <c r="U23" s="368"/>
      <c r="V23" s="368"/>
      <c r="W23" s="368"/>
      <c r="X23" s="368"/>
      <c r="Y23" s="368"/>
      <c r="Z23" s="368"/>
      <c r="AA23" s="368"/>
      <c r="AB23" s="368"/>
      <c r="AC23" s="368"/>
      <c r="AD23" s="368"/>
      <c r="AE23" s="368"/>
      <c r="AF23" s="368"/>
      <c r="AG23" s="368"/>
      <c r="AH23" s="368"/>
      <c r="AI23" s="368"/>
      <c r="AJ23" s="368"/>
      <c r="AK23" s="368"/>
      <c r="AL23" s="368"/>
      <c r="AM23" s="368"/>
      <c r="AN23" s="368"/>
    </row>
    <row r="24" spans="1:40" ht="12.75" customHeight="1">
      <c r="A24" s="368"/>
      <c r="B24" s="368"/>
      <c r="C24" s="368"/>
      <c r="D24" s="368"/>
      <c r="E24" s="368"/>
      <c r="F24" s="368"/>
      <c r="G24" s="548">
        <f>Spillway!B38</f>
        <v>2.8</v>
      </c>
      <c r="H24" s="195">
        <f>Spillway!F38</f>
        <v>0</v>
      </c>
      <c r="I24" s="189" t="e">
        <f>Pond!H46</f>
        <v>#N/A</v>
      </c>
      <c r="J24" s="375" t="e">
        <f t="shared" si="0"/>
        <v>#N/A</v>
      </c>
      <c r="K24" s="375" t="e">
        <f t="shared" si="1"/>
        <v>#N/A</v>
      </c>
      <c r="L24" s="368"/>
      <c r="M24" s="368"/>
      <c r="N24" s="368"/>
      <c r="O24" s="376" t="e">
        <f t="shared" si="2"/>
        <v>#N/A</v>
      </c>
      <c r="P24" s="376" t="e">
        <f t="shared" si="3"/>
        <v>#N/A</v>
      </c>
      <c r="Q24" s="369"/>
      <c r="R24" s="369"/>
      <c r="S24" s="369"/>
      <c r="T24" s="369"/>
      <c r="U24" s="368"/>
      <c r="V24" s="368"/>
      <c r="W24" s="368"/>
      <c r="X24" s="368"/>
      <c r="Y24" s="368"/>
      <c r="Z24" s="368"/>
      <c r="AA24" s="368"/>
      <c r="AB24" s="368"/>
      <c r="AC24" s="368"/>
      <c r="AD24" s="368"/>
      <c r="AE24" s="368"/>
      <c r="AF24" s="368"/>
      <c r="AG24" s="368"/>
      <c r="AH24" s="368"/>
      <c r="AI24" s="368"/>
      <c r="AJ24" s="368"/>
      <c r="AK24" s="368"/>
      <c r="AL24" s="368"/>
      <c r="AM24" s="368"/>
      <c r="AN24" s="368"/>
    </row>
    <row r="25" spans="1:40" ht="12.75" customHeight="1">
      <c r="A25" s="368"/>
      <c r="B25" s="368"/>
      <c r="C25" s="368"/>
      <c r="D25" s="368"/>
      <c r="E25" s="368"/>
      <c r="F25" s="368"/>
      <c r="G25" s="548">
        <f>Spillway!B39</f>
        <v>3</v>
      </c>
      <c r="H25" s="195">
        <f>Spillway!F39</f>
        <v>0</v>
      </c>
      <c r="I25" s="189" t="e">
        <f>Pond!H47</f>
        <v>#N/A</v>
      </c>
      <c r="J25" s="375" t="e">
        <f t="shared" si="0"/>
        <v>#N/A</v>
      </c>
      <c r="K25" s="375" t="e">
        <f t="shared" si="1"/>
        <v>#N/A</v>
      </c>
      <c r="L25" s="368"/>
      <c r="M25" s="368"/>
      <c r="N25" s="368"/>
      <c r="O25" s="376" t="e">
        <f t="shared" si="2"/>
        <v>#N/A</v>
      </c>
      <c r="P25" s="376" t="e">
        <f t="shared" si="3"/>
        <v>#N/A</v>
      </c>
      <c r="Q25" s="369"/>
      <c r="R25" s="369"/>
      <c r="S25" s="369"/>
      <c r="T25" s="369"/>
      <c r="U25" s="368"/>
      <c r="V25" s="368"/>
      <c r="W25" s="368"/>
      <c r="X25" s="368"/>
      <c r="Y25" s="368"/>
      <c r="Z25" s="368"/>
      <c r="AA25" s="368"/>
      <c r="AB25" s="368"/>
      <c r="AC25" s="368"/>
      <c r="AD25" s="368"/>
      <c r="AE25" s="368"/>
      <c r="AF25" s="368"/>
      <c r="AG25" s="368"/>
      <c r="AH25" s="368"/>
      <c r="AI25" s="368"/>
      <c r="AJ25" s="368"/>
      <c r="AK25" s="368"/>
      <c r="AL25" s="368"/>
      <c r="AM25" s="368"/>
      <c r="AN25" s="368"/>
    </row>
    <row r="26" spans="1:40" ht="12.75" customHeight="1">
      <c r="A26" s="368"/>
      <c r="B26" s="368"/>
      <c r="C26" s="368"/>
      <c r="D26" s="368"/>
      <c r="E26" s="368"/>
      <c r="F26" s="368"/>
      <c r="G26" s="548">
        <f>Spillway!B40</f>
        <v>3.2</v>
      </c>
      <c r="H26" s="195">
        <f>Spillway!F40</f>
        <v>0</v>
      </c>
      <c r="I26" s="189" t="e">
        <f>Pond!H48</f>
        <v>#N/A</v>
      </c>
      <c r="J26" s="375" t="e">
        <f t="shared" si="0"/>
        <v>#N/A</v>
      </c>
      <c r="K26" s="375" t="e">
        <f t="shared" si="1"/>
        <v>#N/A</v>
      </c>
      <c r="L26" s="368"/>
      <c r="M26" s="368"/>
      <c r="N26" s="368"/>
      <c r="O26" s="376" t="e">
        <f t="shared" si="2"/>
        <v>#N/A</v>
      </c>
      <c r="P26" s="376" t="e">
        <f t="shared" si="3"/>
        <v>#N/A</v>
      </c>
      <c r="Q26" s="369"/>
      <c r="R26" s="369"/>
      <c r="S26" s="369"/>
      <c r="T26" s="369"/>
      <c r="U26" s="368"/>
      <c r="V26" s="368"/>
      <c r="W26" s="368"/>
      <c r="X26" s="368"/>
      <c r="Y26" s="368"/>
      <c r="Z26" s="368"/>
      <c r="AA26" s="368"/>
      <c r="AB26" s="368"/>
      <c r="AC26" s="368"/>
      <c r="AD26" s="368"/>
      <c r="AE26" s="368"/>
      <c r="AF26" s="368"/>
      <c r="AG26" s="368"/>
      <c r="AH26" s="368"/>
      <c r="AI26" s="368"/>
      <c r="AJ26" s="368"/>
      <c r="AK26" s="368"/>
      <c r="AL26" s="368"/>
      <c r="AM26" s="368"/>
      <c r="AN26" s="368"/>
    </row>
    <row r="27" spans="1:40" ht="12.75" customHeight="1">
      <c r="A27" s="368"/>
      <c r="B27" s="368"/>
      <c r="C27" s="368"/>
      <c r="D27" s="368"/>
      <c r="E27" s="368"/>
      <c r="F27" s="368"/>
      <c r="G27" s="548">
        <f>Spillway!B41</f>
        <v>3.4</v>
      </c>
      <c r="H27" s="195">
        <f>Spillway!F41</f>
        <v>0</v>
      </c>
      <c r="I27" s="189" t="e">
        <f>Pond!H49</f>
        <v>#N/A</v>
      </c>
      <c r="J27" s="375" t="e">
        <f t="shared" si="0"/>
        <v>#N/A</v>
      </c>
      <c r="K27" s="375" t="e">
        <f t="shared" si="1"/>
        <v>#N/A</v>
      </c>
      <c r="L27" s="368"/>
      <c r="M27" s="368"/>
      <c r="N27" s="368"/>
      <c r="O27" s="376" t="e">
        <f t="shared" si="2"/>
        <v>#N/A</v>
      </c>
      <c r="P27" s="376" t="e">
        <f t="shared" si="3"/>
        <v>#N/A</v>
      </c>
      <c r="Q27" s="369"/>
      <c r="R27" s="369"/>
      <c r="S27" s="369"/>
      <c r="T27" s="369"/>
      <c r="U27" s="368"/>
      <c r="V27" s="368"/>
      <c r="W27" s="368"/>
      <c r="X27" s="368"/>
      <c r="Y27" s="368"/>
      <c r="Z27" s="368"/>
      <c r="AA27" s="368"/>
      <c r="AB27" s="368"/>
      <c r="AC27" s="368"/>
      <c r="AD27" s="368"/>
      <c r="AE27" s="368"/>
      <c r="AF27" s="368"/>
      <c r="AG27" s="368"/>
      <c r="AH27" s="368"/>
      <c r="AI27" s="368"/>
      <c r="AJ27" s="368"/>
      <c r="AK27" s="368"/>
      <c r="AL27" s="368"/>
      <c r="AM27" s="368"/>
      <c r="AN27" s="368"/>
    </row>
    <row r="28" spans="1:40" ht="12.75" customHeight="1">
      <c r="A28" s="368"/>
      <c r="B28" s="368"/>
      <c r="C28" s="368"/>
      <c r="D28" s="368"/>
      <c r="E28" s="368"/>
      <c r="F28" s="368"/>
      <c r="G28" s="548">
        <f>Spillway!B42</f>
        <v>3.6</v>
      </c>
      <c r="H28" s="195">
        <f>Spillway!F42</f>
        <v>0</v>
      </c>
      <c r="I28" s="189" t="e">
        <f>Pond!H50</f>
        <v>#N/A</v>
      </c>
      <c r="J28" s="375" t="e">
        <f t="shared" si="0"/>
        <v>#N/A</v>
      </c>
      <c r="K28" s="375" t="e">
        <f t="shared" si="1"/>
        <v>#N/A</v>
      </c>
      <c r="L28" s="368"/>
      <c r="M28" s="368"/>
      <c r="N28" s="368"/>
      <c r="O28" s="376" t="e">
        <f t="shared" si="2"/>
        <v>#N/A</v>
      </c>
      <c r="P28" s="376" t="e">
        <f t="shared" si="3"/>
        <v>#N/A</v>
      </c>
      <c r="Q28" s="369"/>
      <c r="R28" s="369"/>
      <c r="S28" s="369"/>
      <c r="T28" s="369"/>
      <c r="U28" s="368"/>
      <c r="V28" s="368"/>
      <c r="W28" s="368"/>
      <c r="X28" s="368"/>
      <c r="Y28" s="368"/>
      <c r="Z28" s="368"/>
      <c r="AA28" s="368"/>
      <c r="AB28" s="368"/>
      <c r="AC28" s="368"/>
      <c r="AD28" s="368"/>
      <c r="AE28" s="368"/>
      <c r="AF28" s="368"/>
      <c r="AG28" s="368"/>
      <c r="AH28" s="368"/>
      <c r="AI28" s="368"/>
      <c r="AJ28" s="368"/>
      <c r="AK28" s="368"/>
      <c r="AL28" s="368"/>
      <c r="AM28" s="368"/>
      <c r="AN28" s="368"/>
    </row>
    <row r="29" spans="1:40" ht="12.75" customHeight="1">
      <c r="A29" s="368"/>
      <c r="B29" s="368"/>
      <c r="C29" s="368"/>
      <c r="D29" s="368"/>
      <c r="E29" s="368"/>
      <c r="F29" s="368"/>
      <c r="G29" s="548">
        <f>Spillway!B43</f>
        <v>3.8</v>
      </c>
      <c r="H29" s="195">
        <f>Spillway!F43</f>
        <v>0</v>
      </c>
      <c r="I29" s="189" t="e">
        <f>Pond!H51</f>
        <v>#N/A</v>
      </c>
      <c r="J29" s="375" t="e">
        <f t="shared" si="0"/>
        <v>#N/A</v>
      </c>
      <c r="K29" s="375" t="e">
        <f t="shared" si="1"/>
        <v>#N/A</v>
      </c>
      <c r="L29" s="368"/>
      <c r="M29" s="368"/>
      <c r="N29" s="368"/>
      <c r="O29" s="376" t="e">
        <f t="shared" si="2"/>
        <v>#N/A</v>
      </c>
      <c r="P29" s="376" t="e">
        <f t="shared" si="3"/>
        <v>#N/A</v>
      </c>
      <c r="Q29" s="369"/>
      <c r="R29" s="369"/>
      <c r="S29" s="369"/>
      <c r="T29" s="369"/>
      <c r="U29" s="368"/>
      <c r="V29" s="368"/>
      <c r="W29" s="368"/>
      <c r="X29" s="368"/>
      <c r="Y29" s="368"/>
      <c r="Z29" s="368"/>
      <c r="AA29" s="368"/>
      <c r="AB29" s="368"/>
      <c r="AC29" s="368"/>
      <c r="AD29" s="368"/>
      <c r="AE29" s="368"/>
      <c r="AF29" s="368"/>
      <c r="AG29" s="368"/>
      <c r="AH29" s="368"/>
      <c r="AI29" s="368"/>
      <c r="AJ29" s="368"/>
      <c r="AK29" s="368"/>
      <c r="AL29" s="368"/>
      <c r="AM29" s="368"/>
      <c r="AN29" s="368"/>
    </row>
    <row r="30" spans="1:40" ht="12.75" customHeight="1">
      <c r="A30" s="368"/>
      <c r="B30" s="368"/>
      <c r="C30" s="368"/>
      <c r="D30" s="368"/>
      <c r="E30" s="368"/>
      <c r="F30" s="368"/>
      <c r="G30" s="548">
        <f>Spillway!B44</f>
        <v>4</v>
      </c>
      <c r="H30" s="195">
        <f>Spillway!F44</f>
        <v>0</v>
      </c>
      <c r="I30" s="189" t="e">
        <f>Pond!H52</f>
        <v>#N/A</v>
      </c>
      <c r="J30" s="375" t="e">
        <f t="shared" si="0"/>
        <v>#N/A</v>
      </c>
      <c r="K30" s="375" t="e">
        <f t="shared" si="1"/>
        <v>#N/A</v>
      </c>
      <c r="L30" s="368"/>
      <c r="M30" s="368"/>
      <c r="N30" s="368"/>
      <c r="O30" s="376" t="e">
        <f t="shared" si="2"/>
        <v>#N/A</v>
      </c>
      <c r="P30" s="376" t="e">
        <f t="shared" si="3"/>
        <v>#N/A</v>
      </c>
      <c r="Q30" s="369"/>
      <c r="R30" s="369"/>
      <c r="S30" s="369"/>
      <c r="T30" s="369"/>
      <c r="U30" s="368"/>
      <c r="V30" s="368"/>
      <c r="W30" s="368"/>
      <c r="X30" s="368"/>
      <c r="Y30" s="368"/>
      <c r="Z30" s="368"/>
      <c r="AA30" s="368"/>
      <c r="AB30" s="368"/>
      <c r="AC30" s="368"/>
      <c r="AD30" s="368"/>
      <c r="AE30" s="368"/>
      <c r="AF30" s="368"/>
      <c r="AG30" s="368"/>
      <c r="AH30" s="368"/>
      <c r="AI30" s="368"/>
      <c r="AJ30" s="368"/>
      <c r="AK30" s="368"/>
      <c r="AL30" s="368"/>
      <c r="AM30" s="368"/>
      <c r="AN30" s="368"/>
    </row>
    <row r="31" spans="1:40" ht="12.75" customHeight="1">
      <c r="A31" s="368"/>
      <c r="B31" s="368"/>
      <c r="C31" s="368"/>
      <c r="D31" s="368"/>
      <c r="E31" s="368"/>
      <c r="F31" s="368"/>
      <c r="G31" s="548">
        <f>Spillway!B45</f>
        <v>4.2</v>
      </c>
      <c r="H31" s="195">
        <f>Spillway!F45</f>
        <v>0</v>
      </c>
      <c r="I31" s="189" t="e">
        <f>Pond!H53</f>
        <v>#N/A</v>
      </c>
      <c r="J31" s="375" t="e">
        <f t="shared" si="0"/>
        <v>#N/A</v>
      </c>
      <c r="K31" s="375" t="e">
        <f t="shared" si="1"/>
        <v>#N/A</v>
      </c>
      <c r="L31" s="368"/>
      <c r="M31" s="368"/>
      <c r="N31" s="368"/>
      <c r="O31" s="376" t="e">
        <f t="shared" si="2"/>
        <v>#N/A</v>
      </c>
      <c r="P31" s="376" t="e">
        <f t="shared" si="3"/>
        <v>#N/A</v>
      </c>
      <c r="Q31" s="369"/>
      <c r="R31" s="369"/>
      <c r="S31" s="369"/>
      <c r="T31" s="369"/>
      <c r="U31" s="368"/>
      <c r="V31" s="368"/>
      <c r="W31" s="368"/>
      <c r="X31" s="368"/>
      <c r="Y31" s="368"/>
      <c r="Z31" s="368"/>
      <c r="AA31" s="368"/>
      <c r="AB31" s="368"/>
      <c r="AC31" s="368"/>
      <c r="AD31" s="368"/>
      <c r="AE31" s="368"/>
      <c r="AF31" s="368"/>
      <c r="AG31" s="368"/>
      <c r="AH31" s="368"/>
      <c r="AI31" s="368"/>
      <c r="AJ31" s="368"/>
      <c r="AK31" s="368"/>
      <c r="AL31" s="368"/>
      <c r="AM31" s="368"/>
      <c r="AN31" s="368"/>
    </row>
    <row r="32" spans="1:40" ht="12.75" customHeight="1">
      <c r="A32" s="368"/>
      <c r="B32" s="368"/>
      <c r="C32" s="368"/>
      <c r="D32" s="368"/>
      <c r="E32" s="368"/>
      <c r="F32" s="368"/>
      <c r="G32" s="548">
        <f>Spillway!B46</f>
        <v>4.4000000000000004</v>
      </c>
      <c r="H32" s="195">
        <f>Spillway!F46</f>
        <v>0</v>
      </c>
      <c r="I32" s="189" t="e">
        <f>Pond!H54</f>
        <v>#N/A</v>
      </c>
      <c r="J32" s="375" t="e">
        <f t="shared" si="0"/>
        <v>#N/A</v>
      </c>
      <c r="K32" s="375" t="e">
        <f t="shared" si="1"/>
        <v>#N/A</v>
      </c>
      <c r="L32" s="368"/>
      <c r="M32" s="368"/>
      <c r="N32" s="368"/>
      <c r="O32" s="376" t="e">
        <f t="shared" si="2"/>
        <v>#N/A</v>
      </c>
      <c r="P32" s="376" t="e">
        <f t="shared" si="3"/>
        <v>#N/A</v>
      </c>
      <c r="Q32" s="369"/>
      <c r="R32" s="369"/>
      <c r="S32" s="369"/>
      <c r="T32" s="369"/>
      <c r="U32" s="368"/>
      <c r="V32" s="368"/>
      <c r="W32" s="368"/>
      <c r="X32" s="368"/>
      <c r="Y32" s="368"/>
      <c r="Z32" s="368"/>
      <c r="AA32" s="368"/>
      <c r="AB32" s="368"/>
      <c r="AC32" s="368"/>
      <c r="AD32" s="368"/>
      <c r="AE32" s="368"/>
      <c r="AF32" s="368"/>
      <c r="AG32" s="368"/>
      <c r="AH32" s="368"/>
      <c r="AI32" s="368"/>
      <c r="AJ32" s="368"/>
      <c r="AK32" s="368"/>
      <c r="AL32" s="368"/>
      <c r="AM32" s="368"/>
      <c r="AN32" s="368"/>
    </row>
    <row r="33" spans="1:40" ht="12.75" customHeight="1">
      <c r="A33" s="368"/>
      <c r="B33" s="368"/>
      <c r="C33" s="368"/>
      <c r="D33" s="368"/>
      <c r="E33" s="368"/>
      <c r="F33" s="368"/>
      <c r="G33" s="548">
        <f>Spillway!B47</f>
        <v>4.5999999999999996</v>
      </c>
      <c r="H33" s="195">
        <f>Spillway!F47</f>
        <v>0</v>
      </c>
      <c r="I33" s="189" t="e">
        <f>Pond!H55</f>
        <v>#N/A</v>
      </c>
      <c r="J33" s="375" t="e">
        <f t="shared" si="0"/>
        <v>#N/A</v>
      </c>
      <c r="K33" s="375" t="e">
        <f t="shared" si="1"/>
        <v>#N/A</v>
      </c>
      <c r="L33" s="368"/>
      <c r="M33" s="368"/>
      <c r="N33" s="368"/>
      <c r="O33" s="376" t="e">
        <f t="shared" si="2"/>
        <v>#N/A</v>
      </c>
      <c r="P33" s="376" t="e">
        <f t="shared" si="3"/>
        <v>#N/A</v>
      </c>
      <c r="Q33" s="369"/>
      <c r="R33" s="369"/>
      <c r="S33" s="369"/>
      <c r="T33" s="369"/>
      <c r="U33" s="368"/>
      <c r="V33" s="368"/>
      <c r="W33" s="368"/>
      <c r="X33" s="368"/>
      <c r="Y33" s="368"/>
      <c r="Z33" s="368"/>
      <c r="AA33" s="368"/>
      <c r="AB33" s="368"/>
      <c r="AC33" s="368"/>
      <c r="AD33" s="368"/>
      <c r="AE33" s="368"/>
      <c r="AF33" s="368"/>
      <c r="AG33" s="368"/>
      <c r="AH33" s="368"/>
      <c r="AI33" s="368"/>
      <c r="AJ33" s="368"/>
      <c r="AK33" s="368"/>
      <c r="AL33" s="368"/>
      <c r="AM33" s="368"/>
      <c r="AN33" s="368"/>
    </row>
    <row r="34" spans="1:40" ht="12.75" customHeight="1">
      <c r="A34" s="368"/>
      <c r="B34" s="368"/>
      <c r="C34" s="368"/>
      <c r="D34" s="368"/>
      <c r="E34" s="368"/>
      <c r="F34" s="368"/>
      <c r="G34" s="548">
        <f>Spillway!B48</f>
        <v>4.8</v>
      </c>
      <c r="H34" s="195">
        <f>Spillway!F48</f>
        <v>0</v>
      </c>
      <c r="I34" s="189" t="e">
        <f>Pond!H56</f>
        <v>#N/A</v>
      </c>
      <c r="J34" s="375" t="e">
        <f t="shared" si="0"/>
        <v>#N/A</v>
      </c>
      <c r="K34" s="375" t="e">
        <f t="shared" si="1"/>
        <v>#N/A</v>
      </c>
      <c r="L34" s="368"/>
      <c r="M34" s="368"/>
      <c r="N34" s="368"/>
      <c r="O34" s="376" t="e">
        <f t="shared" si="2"/>
        <v>#N/A</v>
      </c>
      <c r="P34" s="376" t="e">
        <f t="shared" si="3"/>
        <v>#N/A</v>
      </c>
      <c r="Q34" s="369"/>
      <c r="R34" s="369"/>
      <c r="S34" s="369"/>
      <c r="T34" s="369"/>
      <c r="U34" s="368"/>
      <c r="V34" s="368"/>
      <c r="W34" s="368"/>
      <c r="X34" s="368"/>
      <c r="Y34" s="368"/>
      <c r="Z34" s="368"/>
      <c r="AA34" s="368"/>
      <c r="AB34" s="368"/>
      <c r="AC34" s="368"/>
      <c r="AD34" s="368"/>
      <c r="AE34" s="368"/>
      <c r="AF34" s="368"/>
      <c r="AG34" s="368"/>
      <c r="AH34" s="368"/>
      <c r="AI34" s="368"/>
      <c r="AJ34" s="368"/>
      <c r="AK34" s="368"/>
      <c r="AL34" s="368"/>
      <c r="AM34" s="368"/>
      <c r="AN34" s="368"/>
    </row>
    <row r="35" spans="1:40" ht="12.75" customHeight="1">
      <c r="A35" s="368"/>
      <c r="B35" s="368"/>
      <c r="C35" s="368"/>
      <c r="D35" s="368"/>
      <c r="E35" s="368"/>
      <c r="F35" s="368"/>
      <c r="G35" s="548">
        <f>Spillway!B49</f>
        <v>5</v>
      </c>
      <c r="H35" s="195">
        <f>Spillway!F49</f>
        <v>0</v>
      </c>
      <c r="I35" s="189" t="e">
        <f>Pond!H57</f>
        <v>#N/A</v>
      </c>
      <c r="J35" s="375" t="e">
        <f t="shared" si="0"/>
        <v>#N/A</v>
      </c>
      <c r="K35" s="375" t="e">
        <f t="shared" si="1"/>
        <v>#N/A</v>
      </c>
      <c r="L35" s="368"/>
      <c r="M35" s="368"/>
      <c r="N35" s="368"/>
      <c r="O35" s="376" t="e">
        <f t="shared" si="2"/>
        <v>#N/A</v>
      </c>
      <c r="P35" s="376" t="e">
        <f t="shared" si="3"/>
        <v>#N/A</v>
      </c>
      <c r="Q35" s="369"/>
      <c r="R35" s="369"/>
      <c r="S35" s="369"/>
      <c r="T35" s="369"/>
      <c r="U35" s="368"/>
      <c r="V35" s="368"/>
      <c r="W35" s="368"/>
      <c r="X35" s="368"/>
      <c r="Y35" s="368"/>
      <c r="Z35" s="368"/>
      <c r="AA35" s="368"/>
      <c r="AB35" s="368"/>
      <c r="AC35" s="368"/>
      <c r="AD35" s="368"/>
      <c r="AE35" s="368"/>
      <c r="AF35" s="368"/>
      <c r="AG35" s="368"/>
      <c r="AH35" s="368"/>
      <c r="AI35" s="368"/>
      <c r="AJ35" s="368"/>
      <c r="AK35" s="368"/>
      <c r="AL35" s="368"/>
      <c r="AM35" s="368"/>
      <c r="AN35" s="368"/>
    </row>
    <row r="36" spans="1:40" ht="12.75" customHeight="1">
      <c r="A36" s="368"/>
      <c r="B36" s="368"/>
      <c r="C36" s="368"/>
      <c r="D36" s="368"/>
      <c r="E36" s="368"/>
      <c r="F36" s="368"/>
      <c r="G36" s="548">
        <f>Spillway!B50</f>
        <v>5.2</v>
      </c>
      <c r="H36" s="195">
        <f>Spillway!F50</f>
        <v>0</v>
      </c>
      <c r="I36" s="189" t="e">
        <f>Pond!H58</f>
        <v>#N/A</v>
      </c>
      <c r="J36" s="375" t="e">
        <f t="shared" si="0"/>
        <v>#N/A</v>
      </c>
      <c r="K36" s="375" t="e">
        <f t="shared" si="1"/>
        <v>#N/A</v>
      </c>
      <c r="L36" s="368"/>
      <c r="M36" s="368"/>
      <c r="N36" s="368"/>
      <c r="O36" s="376" t="e">
        <f t="shared" si="2"/>
        <v>#N/A</v>
      </c>
      <c r="P36" s="376" t="e">
        <f t="shared" si="3"/>
        <v>#N/A</v>
      </c>
      <c r="Q36" s="369"/>
      <c r="R36" s="369"/>
      <c r="S36" s="369"/>
      <c r="T36" s="369"/>
      <c r="U36" s="368"/>
      <c r="V36" s="368"/>
      <c r="W36" s="368"/>
      <c r="X36" s="368"/>
      <c r="Y36" s="368"/>
      <c r="Z36" s="368"/>
      <c r="AA36" s="368"/>
      <c r="AB36" s="368"/>
      <c r="AC36" s="368"/>
      <c r="AD36" s="368"/>
      <c r="AE36" s="368"/>
      <c r="AF36" s="368"/>
      <c r="AG36" s="368"/>
      <c r="AH36" s="368"/>
      <c r="AI36" s="368"/>
      <c r="AJ36" s="368"/>
      <c r="AK36" s="368"/>
      <c r="AL36" s="368"/>
      <c r="AM36" s="368"/>
      <c r="AN36" s="368"/>
    </row>
    <row r="37" spans="1:40" ht="12.75" customHeight="1">
      <c r="A37" s="368"/>
      <c r="B37" s="368"/>
      <c r="C37" s="368"/>
      <c r="D37" s="368"/>
      <c r="E37" s="368"/>
      <c r="F37" s="368"/>
      <c r="G37" s="548">
        <f>Spillway!B51</f>
        <v>5.4</v>
      </c>
      <c r="H37" s="195">
        <f>Spillway!F51</f>
        <v>0</v>
      </c>
      <c r="I37" s="189" t="e">
        <f>Pond!H59</f>
        <v>#N/A</v>
      </c>
      <c r="J37" s="375" t="e">
        <f t="shared" si="0"/>
        <v>#N/A</v>
      </c>
      <c r="K37" s="375" t="e">
        <f t="shared" si="1"/>
        <v>#N/A</v>
      </c>
      <c r="L37" s="368"/>
      <c r="M37" s="368"/>
      <c r="N37" s="368"/>
      <c r="O37" s="376" t="e">
        <f t="shared" si="2"/>
        <v>#N/A</v>
      </c>
      <c r="P37" s="376" t="e">
        <f t="shared" si="3"/>
        <v>#N/A</v>
      </c>
      <c r="Q37" s="369"/>
      <c r="R37" s="369"/>
      <c r="S37" s="369"/>
      <c r="T37" s="369"/>
      <c r="U37" s="368"/>
      <c r="V37" s="368"/>
      <c r="W37" s="368"/>
      <c r="X37" s="368"/>
      <c r="Y37" s="368"/>
      <c r="Z37" s="368"/>
      <c r="AA37" s="368"/>
      <c r="AB37" s="368"/>
      <c r="AC37" s="368"/>
      <c r="AD37" s="368"/>
      <c r="AE37" s="368"/>
      <c r="AF37" s="368"/>
      <c r="AG37" s="368"/>
      <c r="AH37" s="368"/>
      <c r="AI37" s="368"/>
      <c r="AJ37" s="368"/>
      <c r="AK37" s="368"/>
      <c r="AL37" s="368"/>
      <c r="AM37" s="368"/>
      <c r="AN37" s="368"/>
    </row>
    <row r="38" spans="1:40" ht="12.75" customHeight="1">
      <c r="A38" s="368"/>
      <c r="B38" s="368"/>
      <c r="C38" s="368"/>
      <c r="D38" s="368"/>
      <c r="E38" s="368"/>
      <c r="F38" s="368"/>
      <c r="G38" s="548">
        <f>Spillway!B52</f>
        <v>5.6</v>
      </c>
      <c r="H38" s="195">
        <f>Spillway!F52</f>
        <v>0</v>
      </c>
      <c r="I38" s="189" t="e">
        <f>Pond!H60</f>
        <v>#N/A</v>
      </c>
      <c r="J38" s="375" t="e">
        <f t="shared" si="0"/>
        <v>#N/A</v>
      </c>
      <c r="K38" s="375" t="e">
        <f t="shared" si="1"/>
        <v>#N/A</v>
      </c>
      <c r="L38" s="368"/>
      <c r="M38" s="368"/>
      <c r="N38" s="368"/>
      <c r="O38" s="376" t="e">
        <f t="shared" si="2"/>
        <v>#N/A</v>
      </c>
      <c r="P38" s="376" t="e">
        <f t="shared" si="3"/>
        <v>#N/A</v>
      </c>
      <c r="Q38" s="369"/>
      <c r="R38" s="369"/>
      <c r="S38" s="369"/>
      <c r="T38" s="369"/>
      <c r="U38" s="368"/>
      <c r="V38" s="368"/>
      <c r="W38" s="368"/>
      <c r="X38" s="368"/>
      <c r="Y38" s="368"/>
      <c r="Z38" s="368"/>
      <c r="AA38" s="368"/>
      <c r="AB38" s="368"/>
      <c r="AC38" s="368"/>
      <c r="AD38" s="368"/>
      <c r="AE38" s="368"/>
      <c r="AF38" s="368"/>
      <c r="AG38" s="368"/>
      <c r="AH38" s="368"/>
      <c r="AI38" s="368"/>
      <c r="AJ38" s="368"/>
      <c r="AK38" s="368"/>
      <c r="AL38" s="368"/>
      <c r="AM38" s="368"/>
      <c r="AN38" s="368"/>
    </row>
    <row r="39" spans="1:40" ht="12.75" customHeight="1">
      <c r="A39" s="368"/>
      <c r="B39" s="368"/>
      <c r="C39" s="368"/>
      <c r="D39" s="368"/>
      <c r="E39" s="368"/>
      <c r="F39" s="368"/>
      <c r="G39" s="548">
        <f>Spillway!B53</f>
        <v>5.8</v>
      </c>
      <c r="H39" s="195">
        <f>Spillway!F53</f>
        <v>0</v>
      </c>
      <c r="I39" s="189" t="e">
        <f>Pond!H61</f>
        <v>#N/A</v>
      </c>
      <c r="J39" s="375" t="e">
        <f t="shared" si="0"/>
        <v>#N/A</v>
      </c>
      <c r="K39" s="375" t="e">
        <f t="shared" si="1"/>
        <v>#N/A</v>
      </c>
      <c r="L39" s="368"/>
      <c r="M39" s="368"/>
      <c r="N39" s="368"/>
      <c r="O39" s="376" t="e">
        <f t="shared" si="2"/>
        <v>#N/A</v>
      </c>
      <c r="P39" s="376" t="e">
        <f t="shared" si="3"/>
        <v>#N/A</v>
      </c>
      <c r="Q39" s="369"/>
      <c r="R39" s="369"/>
      <c r="S39" s="369"/>
      <c r="T39" s="369"/>
      <c r="U39" s="368"/>
      <c r="V39" s="368"/>
      <c r="W39" s="368"/>
      <c r="X39" s="368"/>
      <c r="Y39" s="368"/>
      <c r="Z39" s="368"/>
      <c r="AA39" s="368"/>
      <c r="AB39" s="368"/>
      <c r="AC39" s="368"/>
      <c r="AD39" s="368"/>
      <c r="AE39" s="368"/>
      <c r="AF39" s="368"/>
      <c r="AG39" s="368"/>
      <c r="AH39" s="368"/>
      <c r="AI39" s="368"/>
      <c r="AJ39" s="368"/>
      <c r="AK39" s="368"/>
      <c r="AL39" s="368"/>
      <c r="AM39" s="368"/>
      <c r="AN39" s="368"/>
    </row>
    <row r="40" spans="1:40" ht="12.75" customHeight="1">
      <c r="A40" s="368"/>
      <c r="B40" s="368"/>
      <c r="C40" s="368"/>
      <c r="D40" s="368"/>
      <c r="E40" s="368"/>
      <c r="F40" s="368"/>
      <c r="G40" s="548">
        <f>Spillway!B54</f>
        <v>6</v>
      </c>
      <c r="H40" s="195">
        <f>Spillway!F54</f>
        <v>0</v>
      </c>
      <c r="I40" s="189" t="e">
        <f>Pond!H62</f>
        <v>#N/A</v>
      </c>
      <c r="J40" s="375" t="e">
        <f t="shared" si="0"/>
        <v>#N/A</v>
      </c>
      <c r="K40" s="375" t="e">
        <f t="shared" si="1"/>
        <v>#N/A</v>
      </c>
      <c r="L40" s="368"/>
      <c r="M40" s="368"/>
      <c r="N40" s="368"/>
      <c r="O40" s="376" t="e">
        <f t="shared" si="2"/>
        <v>#N/A</v>
      </c>
      <c r="P40" s="376" t="e">
        <f t="shared" si="3"/>
        <v>#N/A</v>
      </c>
      <c r="Q40" s="369"/>
      <c r="R40" s="369"/>
      <c r="S40" s="369"/>
      <c r="T40" s="369"/>
      <c r="U40" s="368"/>
      <c r="V40" s="368"/>
      <c r="W40" s="368"/>
      <c r="X40" s="368"/>
      <c r="Y40" s="368"/>
      <c r="Z40" s="368"/>
      <c r="AA40" s="368"/>
      <c r="AB40" s="368"/>
      <c r="AC40" s="368"/>
      <c r="AD40" s="368"/>
      <c r="AE40" s="368"/>
      <c r="AF40" s="368"/>
      <c r="AG40" s="368"/>
      <c r="AH40" s="368"/>
      <c r="AI40" s="368"/>
      <c r="AJ40" s="368"/>
      <c r="AK40" s="368"/>
      <c r="AL40" s="368"/>
      <c r="AM40" s="368"/>
      <c r="AN40" s="368"/>
    </row>
    <row r="41" spans="1:40" ht="12.75" customHeight="1">
      <c r="A41" s="368"/>
      <c r="B41" s="368"/>
      <c r="C41" s="368"/>
      <c r="D41" s="368"/>
      <c r="E41" s="368"/>
      <c r="F41" s="368"/>
      <c r="G41" s="548">
        <f>Spillway!B55</f>
        <v>6.2</v>
      </c>
      <c r="H41" s="195">
        <f>Spillway!F55</f>
        <v>0</v>
      </c>
      <c r="I41" s="189" t="e">
        <f>Pond!H63</f>
        <v>#N/A</v>
      </c>
      <c r="J41" s="375" t="e">
        <f t="shared" si="0"/>
        <v>#N/A</v>
      </c>
      <c r="K41" s="375" t="e">
        <f t="shared" si="1"/>
        <v>#N/A</v>
      </c>
      <c r="L41" s="368"/>
      <c r="M41" s="368"/>
      <c r="N41" s="368"/>
      <c r="O41" s="376" t="e">
        <f t="shared" si="2"/>
        <v>#N/A</v>
      </c>
      <c r="P41" s="376" t="e">
        <f t="shared" si="3"/>
        <v>#N/A</v>
      </c>
      <c r="Q41" s="369"/>
      <c r="R41" s="369"/>
      <c r="S41" s="369"/>
      <c r="T41" s="369"/>
      <c r="U41" s="368"/>
      <c r="V41" s="368"/>
      <c r="W41" s="368"/>
      <c r="X41" s="368"/>
      <c r="Y41" s="368"/>
      <c r="Z41" s="368"/>
      <c r="AA41" s="368"/>
      <c r="AB41" s="368"/>
      <c r="AC41" s="368"/>
      <c r="AD41" s="368"/>
      <c r="AE41" s="368"/>
      <c r="AF41" s="368"/>
      <c r="AG41" s="368"/>
      <c r="AH41" s="368"/>
      <c r="AI41" s="368"/>
      <c r="AJ41" s="368"/>
      <c r="AK41" s="368"/>
      <c r="AL41" s="368"/>
      <c r="AM41" s="368"/>
      <c r="AN41" s="368"/>
    </row>
    <row r="42" spans="1:40" ht="12.75" customHeight="1">
      <c r="A42" s="368"/>
      <c r="B42" s="368"/>
      <c r="C42" s="368"/>
      <c r="D42" s="368"/>
      <c r="E42" s="368"/>
      <c r="F42" s="368"/>
      <c r="G42" s="548">
        <f>Spillway!B56</f>
        <v>6.4</v>
      </c>
      <c r="H42" s="195">
        <f>Spillway!F56</f>
        <v>0</v>
      </c>
      <c r="I42" s="189" t="e">
        <f>Pond!H64</f>
        <v>#N/A</v>
      </c>
      <c r="J42" s="375" t="e">
        <f t="shared" si="0"/>
        <v>#N/A</v>
      </c>
      <c r="K42" s="375" t="e">
        <f t="shared" si="1"/>
        <v>#N/A</v>
      </c>
      <c r="L42" s="368"/>
      <c r="M42" s="368"/>
      <c r="N42" s="368"/>
      <c r="O42" s="376" t="e">
        <f t="shared" si="2"/>
        <v>#N/A</v>
      </c>
      <c r="P42" s="376" t="e">
        <f t="shared" si="3"/>
        <v>#N/A</v>
      </c>
      <c r="Q42" s="369"/>
      <c r="R42" s="369"/>
      <c r="S42" s="369"/>
      <c r="T42" s="369"/>
      <c r="U42" s="368"/>
      <c r="V42" s="368"/>
      <c r="W42" s="368"/>
      <c r="X42" s="368"/>
      <c r="Y42" s="368"/>
      <c r="Z42" s="368"/>
      <c r="AA42" s="368"/>
      <c r="AB42" s="368"/>
      <c r="AC42" s="368"/>
      <c r="AD42" s="368"/>
      <c r="AE42" s="368"/>
      <c r="AF42" s="368"/>
      <c r="AG42" s="368"/>
      <c r="AH42" s="368"/>
      <c r="AI42" s="368"/>
      <c r="AJ42" s="368"/>
      <c r="AK42" s="368"/>
      <c r="AL42" s="368"/>
      <c r="AM42" s="368"/>
      <c r="AN42" s="368"/>
    </row>
    <row r="43" spans="1:40" ht="12.75" customHeight="1">
      <c r="A43" s="368"/>
      <c r="B43" s="368"/>
      <c r="C43" s="368"/>
      <c r="D43" s="368"/>
      <c r="E43" s="368"/>
      <c r="F43" s="368"/>
      <c r="G43" s="548">
        <f>Spillway!B57</f>
        <v>6.6</v>
      </c>
      <c r="H43" s="195">
        <f>Spillway!F57</f>
        <v>0</v>
      </c>
      <c r="I43" s="189" t="e">
        <f>Pond!H65</f>
        <v>#N/A</v>
      </c>
      <c r="J43" s="375" t="e">
        <f t="shared" si="0"/>
        <v>#N/A</v>
      </c>
      <c r="K43" s="375" t="e">
        <f t="shared" si="1"/>
        <v>#N/A</v>
      </c>
      <c r="L43" s="368"/>
      <c r="M43" s="368"/>
      <c r="N43" s="368"/>
      <c r="O43" s="376" t="e">
        <f t="shared" si="2"/>
        <v>#N/A</v>
      </c>
      <c r="P43" s="376" t="e">
        <f t="shared" si="3"/>
        <v>#N/A</v>
      </c>
      <c r="Q43" s="369"/>
      <c r="R43" s="369"/>
      <c r="S43" s="369"/>
      <c r="T43" s="369"/>
      <c r="U43" s="368"/>
      <c r="V43" s="368"/>
      <c r="W43" s="368"/>
      <c r="X43" s="368"/>
      <c r="Y43" s="368"/>
      <c r="Z43" s="368"/>
      <c r="AA43" s="368"/>
      <c r="AB43" s="368"/>
      <c r="AC43" s="368"/>
      <c r="AD43" s="368"/>
      <c r="AE43" s="368"/>
      <c r="AF43" s="368"/>
      <c r="AG43" s="368"/>
      <c r="AH43" s="368"/>
      <c r="AI43" s="368"/>
      <c r="AJ43" s="368"/>
      <c r="AK43" s="368"/>
      <c r="AL43" s="368"/>
      <c r="AM43" s="368"/>
      <c r="AN43" s="368"/>
    </row>
    <row r="44" spans="1:40" ht="12.75" customHeight="1">
      <c r="A44" s="368"/>
      <c r="B44" s="368"/>
      <c r="C44" s="368"/>
      <c r="D44" s="368"/>
      <c r="E44" s="368"/>
      <c r="F44" s="368"/>
      <c r="G44" s="548">
        <f>Spillway!B58</f>
        <v>6.8</v>
      </c>
      <c r="H44" s="195">
        <f>Spillway!F58</f>
        <v>0</v>
      </c>
      <c r="I44" s="189" t="e">
        <f>Pond!H66</f>
        <v>#N/A</v>
      </c>
      <c r="J44" s="375" t="e">
        <f t="shared" si="0"/>
        <v>#N/A</v>
      </c>
      <c r="K44" s="375" t="e">
        <f t="shared" si="1"/>
        <v>#N/A</v>
      </c>
      <c r="L44" s="368"/>
      <c r="M44" s="368"/>
      <c r="N44" s="368"/>
      <c r="O44" s="376" t="e">
        <f t="shared" si="2"/>
        <v>#N/A</v>
      </c>
      <c r="P44" s="376" t="e">
        <f t="shared" si="3"/>
        <v>#N/A</v>
      </c>
      <c r="Q44" s="369"/>
      <c r="R44" s="369"/>
      <c r="S44" s="369"/>
      <c r="T44" s="369"/>
      <c r="U44" s="368"/>
      <c r="V44" s="368"/>
      <c r="W44" s="368"/>
      <c r="X44" s="368"/>
      <c r="Y44" s="368"/>
      <c r="Z44" s="368"/>
      <c r="AA44" s="368"/>
      <c r="AB44" s="368"/>
      <c r="AC44" s="368"/>
      <c r="AD44" s="368"/>
      <c r="AE44" s="368"/>
      <c r="AF44" s="368"/>
      <c r="AG44" s="368"/>
      <c r="AH44" s="368"/>
      <c r="AI44" s="368"/>
      <c r="AJ44" s="368"/>
      <c r="AK44" s="368"/>
      <c r="AL44" s="368"/>
      <c r="AM44" s="368"/>
      <c r="AN44" s="368"/>
    </row>
    <row r="45" spans="1:40" ht="12.75" customHeight="1">
      <c r="A45" s="368"/>
      <c r="B45" s="368"/>
      <c r="C45" s="368"/>
      <c r="D45" s="368"/>
      <c r="E45" s="368"/>
      <c r="F45" s="368"/>
      <c r="G45" s="548">
        <f>Spillway!B59</f>
        <v>7</v>
      </c>
      <c r="H45" s="195">
        <f>Spillway!F59</f>
        <v>0</v>
      </c>
      <c r="I45" s="189" t="e">
        <f>Pond!H67</f>
        <v>#N/A</v>
      </c>
      <c r="J45" s="375" t="e">
        <f t="shared" si="0"/>
        <v>#N/A</v>
      </c>
      <c r="K45" s="375" t="e">
        <f t="shared" si="1"/>
        <v>#N/A</v>
      </c>
      <c r="L45" s="368"/>
      <c r="M45" s="368"/>
      <c r="N45" s="368"/>
      <c r="O45" s="376" t="e">
        <f t="shared" si="2"/>
        <v>#N/A</v>
      </c>
      <c r="P45" s="376" t="e">
        <f t="shared" si="3"/>
        <v>#N/A</v>
      </c>
      <c r="Q45" s="369"/>
      <c r="R45" s="369"/>
      <c r="S45" s="369"/>
      <c r="T45" s="369"/>
      <c r="U45" s="368"/>
      <c r="V45" s="368"/>
      <c r="W45" s="368"/>
      <c r="X45" s="368"/>
      <c r="Y45" s="368"/>
      <c r="Z45" s="368"/>
      <c r="AA45" s="368"/>
      <c r="AB45" s="368"/>
      <c r="AC45" s="368"/>
      <c r="AD45" s="368"/>
      <c r="AE45" s="368"/>
      <c r="AF45" s="368"/>
      <c r="AG45" s="368"/>
      <c r="AH45" s="368"/>
      <c r="AI45" s="368"/>
      <c r="AJ45" s="368"/>
      <c r="AK45" s="368"/>
      <c r="AL45" s="368"/>
      <c r="AM45" s="368"/>
      <c r="AN45" s="368"/>
    </row>
    <row r="46" spans="1:40" ht="12.75" customHeight="1">
      <c r="A46" s="368"/>
      <c r="B46" s="368"/>
      <c r="C46" s="368"/>
      <c r="D46" s="368"/>
      <c r="E46" s="368"/>
      <c r="F46" s="368"/>
      <c r="G46" s="548">
        <f>Spillway!B60</f>
        <v>7.2</v>
      </c>
      <c r="H46" s="195">
        <f>Spillway!F60</f>
        <v>0</v>
      </c>
      <c r="I46" s="189" t="e">
        <f>Pond!H68</f>
        <v>#N/A</v>
      </c>
      <c r="J46" s="375" t="e">
        <f t="shared" si="0"/>
        <v>#N/A</v>
      </c>
      <c r="K46" s="375" t="e">
        <f t="shared" si="1"/>
        <v>#N/A</v>
      </c>
      <c r="L46" s="368"/>
      <c r="M46" s="368"/>
      <c r="N46" s="368"/>
      <c r="O46" s="376" t="e">
        <f t="shared" si="2"/>
        <v>#N/A</v>
      </c>
      <c r="P46" s="376" t="e">
        <f t="shared" si="3"/>
        <v>#N/A</v>
      </c>
      <c r="Q46" s="369"/>
      <c r="R46" s="369"/>
      <c r="S46" s="369"/>
      <c r="T46" s="369"/>
      <c r="U46" s="368"/>
      <c r="V46" s="368"/>
      <c r="W46" s="368"/>
      <c r="X46" s="368"/>
      <c r="Y46" s="368"/>
      <c r="Z46" s="368"/>
      <c r="AA46" s="368"/>
      <c r="AB46" s="368"/>
      <c r="AC46" s="368"/>
      <c r="AD46" s="368"/>
      <c r="AE46" s="368"/>
      <c r="AF46" s="368"/>
      <c r="AG46" s="368"/>
      <c r="AH46" s="368"/>
      <c r="AI46" s="368"/>
      <c r="AJ46" s="368"/>
      <c r="AK46" s="368"/>
      <c r="AL46" s="368"/>
      <c r="AM46" s="368"/>
      <c r="AN46" s="368"/>
    </row>
    <row r="47" spans="1:40" ht="12.75" customHeight="1">
      <c r="A47" s="368"/>
      <c r="B47" s="368"/>
      <c r="C47" s="368"/>
      <c r="D47" s="368"/>
      <c r="E47" s="368"/>
      <c r="F47" s="368"/>
      <c r="G47" s="548">
        <f>Spillway!B61</f>
        <v>7.4</v>
      </c>
      <c r="H47" s="195">
        <f>Spillway!F61</f>
        <v>0</v>
      </c>
      <c r="I47" s="189" t="e">
        <f>Pond!H69</f>
        <v>#N/A</v>
      </c>
      <c r="J47" s="375" t="e">
        <f t="shared" si="0"/>
        <v>#N/A</v>
      </c>
      <c r="K47" s="375" t="e">
        <f t="shared" si="1"/>
        <v>#N/A</v>
      </c>
      <c r="L47" s="368"/>
      <c r="M47" s="368"/>
      <c r="N47" s="368"/>
      <c r="O47" s="376" t="e">
        <f t="shared" si="2"/>
        <v>#N/A</v>
      </c>
      <c r="P47" s="376" t="e">
        <f t="shared" si="3"/>
        <v>#N/A</v>
      </c>
      <c r="Q47" s="369"/>
      <c r="R47" s="369"/>
      <c r="S47" s="369"/>
      <c r="T47" s="369"/>
      <c r="U47" s="368"/>
      <c r="V47" s="368"/>
      <c r="W47" s="368"/>
      <c r="X47" s="368"/>
      <c r="Y47" s="368"/>
      <c r="Z47" s="368"/>
      <c r="AA47" s="368"/>
      <c r="AB47" s="368"/>
      <c r="AC47" s="368"/>
      <c r="AD47" s="368"/>
      <c r="AE47" s="368"/>
      <c r="AF47" s="368"/>
      <c r="AG47" s="368"/>
      <c r="AH47" s="368"/>
      <c r="AI47" s="368"/>
      <c r="AJ47" s="368"/>
      <c r="AK47" s="368"/>
      <c r="AL47" s="368"/>
      <c r="AM47" s="368"/>
      <c r="AN47" s="368"/>
    </row>
    <row r="48" spans="1:40" ht="12.75" customHeight="1">
      <c r="A48" s="368"/>
      <c r="B48" s="368"/>
      <c r="C48" s="368"/>
      <c r="D48" s="368"/>
      <c r="E48" s="368"/>
      <c r="F48" s="368"/>
      <c r="G48" s="548">
        <f>Spillway!B62</f>
        <v>7.6</v>
      </c>
      <c r="H48" s="195">
        <f>Spillway!F62</f>
        <v>0</v>
      </c>
      <c r="I48" s="189" t="e">
        <f>Pond!H70</f>
        <v>#N/A</v>
      </c>
      <c r="J48" s="375" t="e">
        <f t="shared" si="0"/>
        <v>#N/A</v>
      </c>
      <c r="K48" s="375" t="e">
        <f t="shared" si="1"/>
        <v>#N/A</v>
      </c>
      <c r="L48" s="368"/>
      <c r="M48" s="368"/>
      <c r="N48" s="368"/>
      <c r="O48" s="376" t="e">
        <f t="shared" si="2"/>
        <v>#N/A</v>
      </c>
      <c r="P48" s="376" t="e">
        <f t="shared" si="3"/>
        <v>#N/A</v>
      </c>
      <c r="Q48" s="369"/>
      <c r="R48" s="369"/>
      <c r="S48" s="369"/>
      <c r="T48" s="369"/>
      <c r="U48" s="368"/>
      <c r="V48" s="368"/>
      <c r="W48" s="368"/>
      <c r="X48" s="368"/>
      <c r="Y48" s="368"/>
      <c r="Z48" s="368"/>
      <c r="AA48" s="368"/>
      <c r="AB48" s="368"/>
      <c r="AC48" s="368"/>
      <c r="AD48" s="368"/>
      <c r="AE48" s="368"/>
      <c r="AF48" s="368"/>
      <c r="AG48" s="368"/>
      <c r="AH48" s="368"/>
      <c r="AI48" s="368"/>
      <c r="AJ48" s="368"/>
      <c r="AK48" s="368"/>
      <c r="AL48" s="368"/>
      <c r="AM48" s="368"/>
      <c r="AN48" s="368"/>
    </row>
    <row r="49" spans="1:40" ht="12.75" customHeight="1">
      <c r="A49" s="368"/>
      <c r="B49" s="368"/>
      <c r="C49" s="368"/>
      <c r="D49" s="368"/>
      <c r="E49" s="368"/>
      <c r="F49" s="368"/>
      <c r="G49" s="548">
        <f>Spillway!B63</f>
        <v>7.8</v>
      </c>
      <c r="H49" s="195">
        <f>Spillway!F63</f>
        <v>0</v>
      </c>
      <c r="I49" s="189" t="e">
        <f>Pond!H71</f>
        <v>#N/A</v>
      </c>
      <c r="J49" s="375" t="e">
        <f t="shared" si="0"/>
        <v>#N/A</v>
      </c>
      <c r="K49" s="375" t="e">
        <f t="shared" si="1"/>
        <v>#N/A</v>
      </c>
      <c r="L49" s="368"/>
      <c r="M49" s="368"/>
      <c r="N49" s="368"/>
      <c r="O49" s="376" t="e">
        <f t="shared" si="2"/>
        <v>#N/A</v>
      </c>
      <c r="P49" s="376" t="e">
        <f t="shared" si="3"/>
        <v>#N/A</v>
      </c>
      <c r="Q49" s="369"/>
      <c r="R49" s="369"/>
      <c r="S49" s="369"/>
      <c r="T49" s="369"/>
      <c r="U49" s="368"/>
      <c r="V49" s="368"/>
      <c r="W49" s="368"/>
      <c r="X49" s="368"/>
      <c r="Y49" s="368"/>
      <c r="Z49" s="368"/>
      <c r="AA49" s="368"/>
      <c r="AB49" s="368"/>
      <c r="AC49" s="368"/>
      <c r="AD49" s="368"/>
      <c r="AE49" s="368"/>
      <c r="AF49" s="368"/>
      <c r="AG49" s="368"/>
      <c r="AH49" s="368"/>
      <c r="AI49" s="368"/>
      <c r="AJ49" s="368"/>
      <c r="AK49" s="368"/>
      <c r="AL49" s="368"/>
      <c r="AM49" s="368"/>
      <c r="AN49" s="368"/>
    </row>
    <row r="50" spans="1:40" ht="12.75" customHeight="1">
      <c r="A50" s="368"/>
      <c r="B50" s="368"/>
      <c r="C50" s="368"/>
      <c r="D50" s="368"/>
      <c r="E50" s="368"/>
      <c r="F50" s="368"/>
      <c r="G50" s="548">
        <f>Spillway!B64</f>
        <v>8</v>
      </c>
      <c r="H50" s="195">
        <f>Spillway!F64</f>
        <v>0</v>
      </c>
      <c r="I50" s="189" t="e">
        <f>Pond!H72</f>
        <v>#N/A</v>
      </c>
      <c r="J50" s="375" t="e">
        <f t="shared" si="0"/>
        <v>#N/A</v>
      </c>
      <c r="K50" s="375" t="e">
        <f t="shared" si="1"/>
        <v>#N/A</v>
      </c>
      <c r="L50" s="368"/>
      <c r="M50" s="368"/>
      <c r="N50" s="368"/>
      <c r="O50" s="376" t="e">
        <f t="shared" si="2"/>
        <v>#N/A</v>
      </c>
      <c r="P50" s="376" t="e">
        <f t="shared" si="3"/>
        <v>#N/A</v>
      </c>
      <c r="Q50" s="369"/>
      <c r="R50" s="369"/>
      <c r="S50" s="369"/>
      <c r="T50" s="369"/>
      <c r="U50" s="368"/>
      <c r="V50" s="368"/>
      <c r="W50" s="368"/>
      <c r="X50" s="368"/>
      <c r="Y50" s="368"/>
      <c r="Z50" s="368"/>
      <c r="AA50" s="368"/>
      <c r="AB50" s="368"/>
      <c r="AC50" s="368"/>
      <c r="AD50" s="368"/>
      <c r="AE50" s="368"/>
      <c r="AF50" s="368"/>
      <c r="AG50" s="368"/>
      <c r="AH50" s="368"/>
      <c r="AI50" s="368"/>
      <c r="AJ50" s="368"/>
      <c r="AK50" s="368"/>
      <c r="AL50" s="368"/>
      <c r="AM50" s="368"/>
      <c r="AN50" s="368"/>
    </row>
    <row r="51" spans="1:40" ht="12.75" customHeight="1">
      <c r="A51" s="368"/>
      <c r="B51" s="368"/>
      <c r="C51" s="368"/>
      <c r="D51" s="368"/>
      <c r="E51" s="368"/>
      <c r="F51" s="368"/>
      <c r="G51" s="548">
        <f>Spillway!B65</f>
        <v>8.1999999999999993</v>
      </c>
      <c r="H51" s="195">
        <f>Spillway!F65</f>
        <v>0</v>
      </c>
      <c r="I51" s="189" t="e">
        <f>Pond!H73</f>
        <v>#N/A</v>
      </c>
      <c r="J51" s="375" t="e">
        <f t="shared" si="0"/>
        <v>#N/A</v>
      </c>
      <c r="K51" s="375" t="e">
        <f t="shared" si="1"/>
        <v>#N/A</v>
      </c>
      <c r="L51" s="368"/>
      <c r="M51" s="368"/>
      <c r="N51" s="368"/>
      <c r="O51" s="376" t="e">
        <f t="shared" si="2"/>
        <v>#N/A</v>
      </c>
      <c r="P51" s="376" t="e">
        <f t="shared" si="3"/>
        <v>#N/A</v>
      </c>
      <c r="Q51" s="369"/>
      <c r="R51" s="369"/>
      <c r="S51" s="369"/>
      <c r="T51" s="369"/>
      <c r="U51" s="368"/>
      <c r="V51" s="368"/>
      <c r="W51" s="368"/>
      <c r="X51" s="368"/>
      <c r="Y51" s="368"/>
      <c r="Z51" s="368"/>
      <c r="AA51" s="368"/>
      <c r="AB51" s="368"/>
      <c r="AC51" s="368"/>
      <c r="AD51" s="368"/>
      <c r="AE51" s="368"/>
      <c r="AF51" s="368"/>
      <c r="AG51" s="368"/>
      <c r="AH51" s="368"/>
      <c r="AI51" s="368"/>
      <c r="AJ51" s="368"/>
      <c r="AK51" s="368"/>
      <c r="AL51" s="368"/>
      <c r="AM51" s="368"/>
      <c r="AN51" s="368"/>
    </row>
    <row r="52" spans="1:40" ht="12.75" customHeight="1">
      <c r="A52" s="368"/>
      <c r="B52" s="368"/>
      <c r="C52" s="368"/>
      <c r="D52" s="368"/>
      <c r="E52" s="368"/>
      <c r="F52" s="368"/>
      <c r="G52" s="548">
        <f>Spillway!B66</f>
        <v>8.4</v>
      </c>
      <c r="H52" s="195">
        <f>Spillway!F66</f>
        <v>0</v>
      </c>
      <c r="I52" s="189" t="e">
        <f>Pond!H74</f>
        <v>#N/A</v>
      </c>
      <c r="J52" s="375" t="e">
        <f t="shared" si="0"/>
        <v>#N/A</v>
      </c>
      <c r="K52" s="375" t="e">
        <f t="shared" si="1"/>
        <v>#N/A</v>
      </c>
      <c r="L52" s="368"/>
      <c r="M52" s="368"/>
      <c r="N52" s="368"/>
      <c r="O52" s="376" t="e">
        <f t="shared" si="2"/>
        <v>#N/A</v>
      </c>
      <c r="P52" s="376" t="e">
        <f t="shared" si="3"/>
        <v>#N/A</v>
      </c>
      <c r="Q52" s="369"/>
      <c r="R52" s="369"/>
      <c r="S52" s="369"/>
      <c r="T52" s="369"/>
      <c r="U52" s="368"/>
      <c r="V52" s="368"/>
      <c r="W52" s="368"/>
      <c r="X52" s="368"/>
      <c r="Y52" s="368"/>
      <c r="Z52" s="368"/>
      <c r="AA52" s="368"/>
      <c r="AB52" s="368"/>
      <c r="AC52" s="368"/>
      <c r="AD52" s="368"/>
      <c r="AE52" s="368"/>
      <c r="AF52" s="368"/>
      <c r="AG52" s="368"/>
      <c r="AH52" s="368"/>
      <c r="AI52" s="368"/>
      <c r="AJ52" s="368"/>
      <c r="AK52" s="368"/>
      <c r="AL52" s="368"/>
      <c r="AM52" s="368"/>
      <c r="AN52" s="368"/>
    </row>
    <row r="53" spans="1:40" ht="12.75" customHeight="1">
      <c r="A53" s="368"/>
      <c r="B53" s="368"/>
      <c r="C53" s="368"/>
      <c r="D53" s="368"/>
      <c r="E53" s="368"/>
      <c r="F53" s="368"/>
      <c r="G53" s="548">
        <f>Spillway!B67</f>
        <v>8.6</v>
      </c>
      <c r="H53" s="195">
        <f>Spillway!F67</f>
        <v>0</v>
      </c>
      <c r="I53" s="189" t="e">
        <f>Pond!H75</f>
        <v>#N/A</v>
      </c>
      <c r="J53" s="375" t="e">
        <f t="shared" si="0"/>
        <v>#N/A</v>
      </c>
      <c r="K53" s="375" t="e">
        <f t="shared" si="1"/>
        <v>#N/A</v>
      </c>
      <c r="L53" s="368"/>
      <c r="M53" s="368"/>
      <c r="N53" s="368"/>
      <c r="O53" s="376" t="e">
        <f t="shared" si="2"/>
        <v>#N/A</v>
      </c>
      <c r="P53" s="376" t="e">
        <f t="shared" si="3"/>
        <v>#N/A</v>
      </c>
      <c r="Q53" s="369"/>
      <c r="R53" s="369"/>
      <c r="S53" s="369"/>
      <c r="T53" s="369"/>
      <c r="U53" s="368"/>
      <c r="V53" s="368"/>
      <c r="W53" s="368"/>
      <c r="X53" s="368"/>
      <c r="Y53" s="368"/>
      <c r="Z53" s="368"/>
      <c r="AA53" s="368"/>
      <c r="AB53" s="368"/>
      <c r="AC53" s="368"/>
      <c r="AD53" s="368"/>
      <c r="AE53" s="368"/>
      <c r="AF53" s="368"/>
      <c r="AG53" s="368"/>
      <c r="AH53" s="368"/>
      <c r="AI53" s="368"/>
      <c r="AJ53" s="368"/>
      <c r="AK53" s="368"/>
      <c r="AL53" s="368"/>
      <c r="AM53" s="368"/>
      <c r="AN53" s="368"/>
    </row>
    <row r="54" spans="1:40" ht="12.75" customHeight="1">
      <c r="A54" s="380" t="s">
        <v>493</v>
      </c>
      <c r="B54" s="368"/>
      <c r="C54" s="368"/>
      <c r="D54" s="368"/>
      <c r="E54" s="368"/>
      <c r="F54" s="368"/>
      <c r="G54" s="368"/>
      <c r="H54" s="368"/>
      <c r="I54" s="368"/>
      <c r="J54" s="368"/>
      <c r="K54" s="368"/>
      <c r="L54" s="368"/>
      <c r="M54" s="381"/>
      <c r="N54" s="372"/>
      <c r="O54" s="369"/>
      <c r="P54" s="3"/>
      <c r="Q54" s="369"/>
      <c r="R54" s="369"/>
      <c r="S54" s="369"/>
      <c r="T54" s="369"/>
      <c r="U54" s="368"/>
      <c r="V54" s="368"/>
      <c r="W54" s="368"/>
      <c r="X54" s="368"/>
      <c r="Y54" s="368"/>
      <c r="Z54" s="368"/>
      <c r="AA54" s="368"/>
      <c r="AB54" s="368"/>
      <c r="AC54" s="368"/>
      <c r="AD54" s="368"/>
      <c r="AE54" s="368"/>
      <c r="AF54" s="368"/>
      <c r="AG54" s="368"/>
      <c r="AH54" s="368"/>
      <c r="AI54" s="368"/>
      <c r="AJ54" s="368"/>
      <c r="AK54" s="368"/>
      <c r="AL54" s="368"/>
      <c r="AM54" s="368"/>
      <c r="AN54" s="368"/>
    </row>
    <row r="55" spans="1:40" ht="11.25" customHeight="1">
      <c r="A55" s="510" t="s">
        <v>494</v>
      </c>
      <c r="B55" s="377"/>
      <c r="C55" s="377"/>
      <c r="D55" s="377"/>
      <c r="E55" s="377"/>
      <c r="F55" s="377"/>
      <c r="G55" s="368"/>
      <c r="H55" s="368"/>
      <c r="I55" s="368"/>
      <c r="J55" s="368"/>
      <c r="K55" s="368"/>
      <c r="L55" s="368"/>
      <c r="M55" s="382"/>
      <c r="N55" s="372"/>
      <c r="O55" s="369"/>
      <c r="P55" s="3"/>
      <c r="Q55" s="369"/>
      <c r="R55" s="369"/>
      <c r="S55" s="369"/>
      <c r="T55" s="369"/>
      <c r="U55" s="368"/>
      <c r="V55" s="368"/>
      <c r="W55" s="368"/>
      <c r="X55" s="368"/>
      <c r="Y55" s="368"/>
      <c r="Z55" s="368"/>
      <c r="AA55" s="368"/>
      <c r="AB55" s="368"/>
      <c r="AC55" s="368"/>
      <c r="AD55" s="368"/>
      <c r="AE55" s="368"/>
      <c r="AF55" s="368"/>
      <c r="AG55" s="368"/>
      <c r="AH55" s="368"/>
      <c r="AI55" s="368"/>
      <c r="AJ55" s="368"/>
      <c r="AK55" s="368"/>
      <c r="AL55" s="368"/>
      <c r="AM55" s="368"/>
      <c r="AN55" s="368"/>
    </row>
    <row r="56" spans="1:40" ht="12.75" customHeight="1">
      <c r="A56" s="511"/>
      <c r="B56" s="383">
        <v>5</v>
      </c>
      <c r="C56" s="3" t="s">
        <v>78</v>
      </c>
      <c r="D56" s="384"/>
      <c r="E56" s="11"/>
      <c r="F56" s="11"/>
      <c r="G56" s="385" t="s">
        <v>495</v>
      </c>
      <c r="H56" s="373" t="e">
        <f t="shared" ref="H56:K56" si="4">H923</f>
        <v>#N/A</v>
      </c>
      <c r="I56" s="386" t="e">
        <f t="shared" si="4"/>
        <v>#N/A</v>
      </c>
      <c r="J56" s="373" t="e">
        <f t="shared" si="4"/>
        <v>#N/A</v>
      </c>
      <c r="K56" s="373" t="e">
        <f t="shared" si="4"/>
        <v>#N/A</v>
      </c>
      <c r="L56" s="381"/>
      <c r="M56" s="368"/>
      <c r="N56" s="372"/>
      <c r="O56" s="369"/>
      <c r="P56" s="3"/>
      <c r="Q56" s="369"/>
      <c r="R56" s="369"/>
      <c r="S56" s="369"/>
      <c r="T56" s="369"/>
      <c r="U56" s="368"/>
      <c r="V56" s="368"/>
      <c r="W56" s="368"/>
      <c r="X56" s="368"/>
      <c r="Y56" s="368"/>
      <c r="Z56" s="368"/>
      <c r="AA56" s="368"/>
      <c r="AB56" s="368"/>
      <c r="AC56" s="368"/>
      <c r="AD56" s="368"/>
      <c r="AE56" s="368"/>
      <c r="AF56" s="368"/>
      <c r="AG56" s="368"/>
      <c r="AH56" s="368"/>
      <c r="AI56" s="368"/>
      <c r="AJ56" s="368"/>
      <c r="AK56" s="368"/>
      <c r="AL56" s="368"/>
      <c r="AM56" s="368"/>
      <c r="AN56" s="368"/>
    </row>
    <row r="57" spans="1:40" ht="25.5" customHeight="1">
      <c r="A57" s="387" t="s">
        <v>496</v>
      </c>
      <c r="B57" s="387" t="s">
        <v>497</v>
      </c>
      <c r="C57" s="387" t="s">
        <v>498</v>
      </c>
      <c r="D57" s="388" t="s">
        <v>499</v>
      </c>
      <c r="E57" s="388" t="s">
        <v>500</v>
      </c>
      <c r="F57" s="388" t="s">
        <v>501</v>
      </c>
      <c r="G57" s="388" t="s">
        <v>502</v>
      </c>
      <c r="H57" s="388" t="s">
        <v>503</v>
      </c>
      <c r="I57" s="388" t="s">
        <v>504</v>
      </c>
      <c r="J57" s="388" t="s">
        <v>505</v>
      </c>
      <c r="K57" s="388" t="s">
        <v>506</v>
      </c>
      <c r="L57" s="389"/>
      <c r="M57" s="390"/>
      <c r="N57" s="391"/>
      <c r="O57" s="392"/>
      <c r="P57" s="83"/>
      <c r="Q57" s="392"/>
      <c r="R57" s="392"/>
      <c r="S57" s="392"/>
      <c r="T57" s="392"/>
      <c r="U57" s="390"/>
      <c r="V57" s="390"/>
      <c r="W57" s="390"/>
      <c r="X57" s="390"/>
      <c r="Y57" s="390"/>
      <c r="Z57" s="390"/>
      <c r="AA57" s="390"/>
      <c r="AB57" s="390"/>
      <c r="AC57" s="390"/>
      <c r="AD57" s="390"/>
      <c r="AE57" s="390"/>
      <c r="AF57" s="390"/>
      <c r="AG57" s="390"/>
      <c r="AH57" s="390"/>
      <c r="AI57" s="390"/>
      <c r="AJ57" s="390"/>
      <c r="AK57" s="390"/>
      <c r="AL57" s="390"/>
      <c r="AM57" s="390"/>
      <c r="AN57" s="390"/>
    </row>
    <row r="58" spans="1:40" ht="12.75" customHeight="1">
      <c r="A58" s="151">
        <f t="shared" ref="A58:A312" si="5">B58/60</f>
        <v>0</v>
      </c>
      <c r="B58" s="393">
        <v>0</v>
      </c>
      <c r="C58" s="186">
        <f>Hydrograph!B17</f>
        <v>0</v>
      </c>
      <c r="D58" s="394">
        <f t="shared" ref="D58:D312" si="6">C59</f>
        <v>0</v>
      </c>
      <c r="E58" s="395">
        <v>0</v>
      </c>
      <c r="F58" s="375">
        <v>0</v>
      </c>
      <c r="G58" s="375">
        <f t="shared" ref="G58:G312" si="7">(C58+D58-E58)*$B$56*60+2*F58</f>
        <v>0</v>
      </c>
      <c r="H58" s="395" t="e">
        <f t="shared" ref="H58:H312" si="8">IF(C58="",0,IF($J$10="",0,(O58*G58+Q58-O58*R58)))</f>
        <v>#N/A</v>
      </c>
      <c r="I58" s="375" t="e">
        <f t="shared" ref="I58:I312" si="9">IF($J$10="",0,(G58-$B$56*60*H58)/2)</f>
        <v>#N/A</v>
      </c>
      <c r="J58" s="395">
        <f>IF($J$10="",0,G10)</f>
        <v>0</v>
      </c>
      <c r="K58" s="396" t="e">
        <f t="shared" ref="K58:K312" si="10">I58/43560</f>
        <v>#N/A</v>
      </c>
      <c r="L58" s="368"/>
      <c r="M58" s="368"/>
      <c r="N58" s="372"/>
      <c r="O58" s="3" t="e">
        <f t="shared" ref="O58:O312" si="11">INDEX($O$11:$O$53,P58,1)</f>
        <v>#N/A</v>
      </c>
      <c r="P58" s="397">
        <f t="shared" ref="P58:P312" si="12">MATCH(G58,$K$10:$K$52,1)</f>
        <v>1</v>
      </c>
      <c r="Q58" s="3">
        <f t="shared" ref="Q58:Q312" si="13">INDEX($H$10:$H$52,P58,1)</f>
        <v>0</v>
      </c>
      <c r="R58" s="369">
        <f t="shared" ref="R58:R312" si="14">INDEX($K$10:$K$52,P58,1)</f>
        <v>0</v>
      </c>
      <c r="S58" s="369">
        <f t="shared" ref="S58:S312" si="15">INDEX($G$10:$G$52,P58,1)</f>
        <v>0</v>
      </c>
      <c r="T58" s="398" t="e">
        <f t="shared" ref="T58:T312" si="16">INDEX($P$11:$P$53,P58,1)</f>
        <v>#N/A</v>
      </c>
      <c r="U58" s="368"/>
      <c r="V58" s="368"/>
      <c r="W58" s="368"/>
      <c r="X58" s="368"/>
      <c r="Y58" s="368"/>
      <c r="Z58" s="368"/>
      <c r="AA58" s="368"/>
      <c r="AB58" s="368"/>
      <c r="AC58" s="368"/>
      <c r="AD58" s="368"/>
      <c r="AE58" s="368"/>
      <c r="AF58" s="368"/>
      <c r="AG58" s="368"/>
      <c r="AH58" s="368"/>
      <c r="AI58" s="368"/>
      <c r="AJ58" s="368"/>
      <c r="AK58" s="368"/>
      <c r="AL58" s="368"/>
      <c r="AM58" s="368"/>
      <c r="AN58" s="368"/>
    </row>
    <row r="59" spans="1:40" ht="12.75" customHeight="1">
      <c r="A59" s="151">
        <f t="shared" si="5"/>
        <v>8.3333333333333329E-2</v>
      </c>
      <c r="B59" s="393">
        <f t="shared" ref="B59:B313" si="17">B58+$B$56</f>
        <v>5</v>
      </c>
      <c r="C59" s="186">
        <f>Hydrograph!B18</f>
        <v>0</v>
      </c>
      <c r="D59" s="394">
        <f t="shared" si="6"/>
        <v>0</v>
      </c>
      <c r="E59" s="395" t="e">
        <f t="shared" ref="E59:F59" si="18">H58</f>
        <v>#N/A</v>
      </c>
      <c r="F59" s="375" t="e">
        <f t="shared" si="18"/>
        <v>#N/A</v>
      </c>
      <c r="G59" s="375" t="e">
        <f t="shared" si="7"/>
        <v>#N/A</v>
      </c>
      <c r="H59" s="395" t="e">
        <f t="shared" si="8"/>
        <v>#N/A</v>
      </c>
      <c r="I59" s="375" t="e">
        <f t="shared" si="9"/>
        <v>#N/A</v>
      </c>
      <c r="J59" s="395" t="e">
        <f t="shared" ref="J59:J313" si="19">IF($J$10="",0,(T59*G59+S59-T59*R59))</f>
        <v>#N/A</v>
      </c>
      <c r="K59" s="396" t="e">
        <f t="shared" si="10"/>
        <v>#N/A</v>
      </c>
      <c r="L59" s="368"/>
      <c r="M59" s="368"/>
      <c r="N59" s="372"/>
      <c r="O59" s="3" t="e">
        <f t="shared" si="11"/>
        <v>#N/A</v>
      </c>
      <c r="P59" s="397" t="e">
        <f t="shared" si="12"/>
        <v>#N/A</v>
      </c>
      <c r="Q59" s="3" t="e">
        <f t="shared" si="13"/>
        <v>#N/A</v>
      </c>
      <c r="R59" s="369" t="e">
        <f t="shared" si="14"/>
        <v>#N/A</v>
      </c>
      <c r="S59" s="369" t="e">
        <f t="shared" si="15"/>
        <v>#N/A</v>
      </c>
      <c r="T59" s="398" t="e">
        <f t="shared" si="16"/>
        <v>#N/A</v>
      </c>
      <c r="U59" s="368"/>
      <c r="V59" s="368"/>
      <c r="W59" s="368"/>
      <c r="X59" s="368"/>
      <c r="Y59" s="368"/>
      <c r="Z59" s="368"/>
      <c r="AA59" s="368"/>
      <c r="AB59" s="368"/>
      <c r="AC59" s="368"/>
      <c r="AD59" s="368"/>
      <c r="AE59" s="368"/>
      <c r="AF59" s="368"/>
      <c r="AG59" s="368"/>
      <c r="AH59" s="368"/>
      <c r="AI59" s="368"/>
      <c r="AJ59" s="368"/>
      <c r="AK59" s="368"/>
      <c r="AL59" s="368"/>
      <c r="AM59" s="368"/>
      <c r="AN59" s="368"/>
    </row>
    <row r="60" spans="1:40" ht="12.75" customHeight="1">
      <c r="A60" s="151">
        <f t="shared" si="5"/>
        <v>0.16666666666666666</v>
      </c>
      <c r="B60" s="393">
        <f t="shared" si="17"/>
        <v>10</v>
      </c>
      <c r="C60" s="186">
        <f>Hydrograph!B19</f>
        <v>0</v>
      </c>
      <c r="D60" s="394">
        <f t="shared" si="6"/>
        <v>0</v>
      </c>
      <c r="E60" s="395" t="e">
        <f t="shared" ref="E60:F60" si="20">H59</f>
        <v>#N/A</v>
      </c>
      <c r="F60" s="375" t="e">
        <f t="shared" si="20"/>
        <v>#N/A</v>
      </c>
      <c r="G60" s="375" t="e">
        <f t="shared" si="7"/>
        <v>#N/A</v>
      </c>
      <c r="H60" s="395" t="e">
        <f t="shared" si="8"/>
        <v>#N/A</v>
      </c>
      <c r="I60" s="375" t="e">
        <f t="shared" si="9"/>
        <v>#N/A</v>
      </c>
      <c r="J60" s="395" t="e">
        <f t="shared" si="19"/>
        <v>#N/A</v>
      </c>
      <c r="K60" s="396" t="e">
        <f t="shared" si="10"/>
        <v>#N/A</v>
      </c>
      <c r="L60" s="368"/>
      <c r="M60" s="368"/>
      <c r="N60" s="372"/>
      <c r="O60" s="3" t="e">
        <f t="shared" si="11"/>
        <v>#N/A</v>
      </c>
      <c r="P60" s="397" t="e">
        <f t="shared" si="12"/>
        <v>#N/A</v>
      </c>
      <c r="Q60" s="3" t="e">
        <f t="shared" si="13"/>
        <v>#N/A</v>
      </c>
      <c r="R60" s="369" t="e">
        <f t="shared" si="14"/>
        <v>#N/A</v>
      </c>
      <c r="S60" s="369" t="e">
        <f t="shared" si="15"/>
        <v>#N/A</v>
      </c>
      <c r="T60" s="398" t="e">
        <f t="shared" si="16"/>
        <v>#N/A</v>
      </c>
      <c r="U60" s="368"/>
      <c r="V60" s="368"/>
      <c r="W60" s="368"/>
      <c r="X60" s="368"/>
      <c r="Y60" s="368"/>
      <c r="Z60" s="368"/>
      <c r="AA60" s="368"/>
      <c r="AB60" s="368"/>
      <c r="AC60" s="368"/>
      <c r="AD60" s="368"/>
      <c r="AE60" s="368"/>
      <c r="AF60" s="368"/>
      <c r="AG60" s="368"/>
      <c r="AH60" s="368"/>
      <c r="AI60" s="368"/>
      <c r="AJ60" s="368"/>
      <c r="AK60" s="368"/>
      <c r="AL60" s="368"/>
      <c r="AM60" s="368"/>
      <c r="AN60" s="368"/>
    </row>
    <row r="61" spans="1:40" ht="12.75" customHeight="1">
      <c r="A61" s="151">
        <f t="shared" si="5"/>
        <v>0.25</v>
      </c>
      <c r="B61" s="393">
        <f t="shared" si="17"/>
        <v>15</v>
      </c>
      <c r="C61" s="186">
        <f>Hydrograph!B20</f>
        <v>0</v>
      </c>
      <c r="D61" s="394">
        <f t="shared" si="6"/>
        <v>0</v>
      </c>
      <c r="E61" s="395" t="e">
        <f t="shared" ref="E61:F61" si="21">H60</f>
        <v>#N/A</v>
      </c>
      <c r="F61" s="375" t="e">
        <f t="shared" si="21"/>
        <v>#N/A</v>
      </c>
      <c r="G61" s="375" t="e">
        <f t="shared" si="7"/>
        <v>#N/A</v>
      </c>
      <c r="H61" s="395" t="e">
        <f t="shared" si="8"/>
        <v>#N/A</v>
      </c>
      <c r="I61" s="375" t="e">
        <f t="shared" si="9"/>
        <v>#N/A</v>
      </c>
      <c r="J61" s="395" t="e">
        <f t="shared" si="19"/>
        <v>#N/A</v>
      </c>
      <c r="K61" s="396" t="e">
        <f t="shared" si="10"/>
        <v>#N/A</v>
      </c>
      <c r="L61" s="368"/>
      <c r="M61" s="368"/>
      <c r="N61" s="372"/>
      <c r="O61" s="3" t="e">
        <f t="shared" si="11"/>
        <v>#N/A</v>
      </c>
      <c r="P61" s="397" t="e">
        <f t="shared" si="12"/>
        <v>#N/A</v>
      </c>
      <c r="Q61" s="3" t="e">
        <f t="shared" si="13"/>
        <v>#N/A</v>
      </c>
      <c r="R61" s="369" t="e">
        <f t="shared" si="14"/>
        <v>#N/A</v>
      </c>
      <c r="S61" s="369" t="e">
        <f t="shared" si="15"/>
        <v>#N/A</v>
      </c>
      <c r="T61" s="398" t="e">
        <f t="shared" si="16"/>
        <v>#N/A</v>
      </c>
      <c r="U61" s="368"/>
      <c r="V61" s="368"/>
      <c r="W61" s="368"/>
      <c r="X61" s="368"/>
      <c r="Y61" s="368"/>
      <c r="Z61" s="368"/>
      <c r="AA61" s="368"/>
      <c r="AB61" s="368"/>
      <c r="AC61" s="368"/>
      <c r="AD61" s="368"/>
      <c r="AE61" s="368"/>
      <c r="AF61" s="368"/>
      <c r="AG61" s="368"/>
      <c r="AH61" s="368"/>
      <c r="AI61" s="368"/>
      <c r="AJ61" s="368"/>
      <c r="AK61" s="368"/>
      <c r="AL61" s="368"/>
      <c r="AM61" s="368"/>
      <c r="AN61" s="368"/>
    </row>
    <row r="62" spans="1:40" ht="12.75" customHeight="1">
      <c r="A62" s="151">
        <f t="shared" si="5"/>
        <v>0.33333333333333331</v>
      </c>
      <c r="B62" s="393">
        <f t="shared" si="17"/>
        <v>20</v>
      </c>
      <c r="C62" s="186">
        <f>Hydrograph!B21</f>
        <v>0</v>
      </c>
      <c r="D62" s="394">
        <f t="shared" si="6"/>
        <v>0</v>
      </c>
      <c r="E62" s="395" t="e">
        <f t="shared" ref="E62:F62" si="22">H61</f>
        <v>#N/A</v>
      </c>
      <c r="F62" s="375" t="e">
        <f t="shared" si="22"/>
        <v>#N/A</v>
      </c>
      <c r="G62" s="375" t="e">
        <f t="shared" si="7"/>
        <v>#N/A</v>
      </c>
      <c r="H62" s="395" t="e">
        <f t="shared" si="8"/>
        <v>#N/A</v>
      </c>
      <c r="I62" s="375" t="e">
        <f t="shared" si="9"/>
        <v>#N/A</v>
      </c>
      <c r="J62" s="395" t="e">
        <f t="shared" si="19"/>
        <v>#N/A</v>
      </c>
      <c r="K62" s="396" t="e">
        <f t="shared" si="10"/>
        <v>#N/A</v>
      </c>
      <c r="L62" s="368"/>
      <c r="M62" s="368"/>
      <c r="N62" s="372"/>
      <c r="O62" s="3" t="e">
        <f t="shared" si="11"/>
        <v>#N/A</v>
      </c>
      <c r="P62" s="397" t="e">
        <f t="shared" si="12"/>
        <v>#N/A</v>
      </c>
      <c r="Q62" s="3" t="e">
        <f t="shared" si="13"/>
        <v>#N/A</v>
      </c>
      <c r="R62" s="369" t="e">
        <f t="shared" si="14"/>
        <v>#N/A</v>
      </c>
      <c r="S62" s="369" t="e">
        <f t="shared" si="15"/>
        <v>#N/A</v>
      </c>
      <c r="T62" s="398" t="e">
        <f t="shared" si="16"/>
        <v>#N/A</v>
      </c>
      <c r="U62" s="368"/>
      <c r="V62" s="368"/>
      <c r="W62" s="368"/>
      <c r="X62" s="368"/>
      <c r="Y62" s="368"/>
      <c r="Z62" s="368"/>
      <c r="AA62" s="368"/>
      <c r="AB62" s="368"/>
      <c r="AC62" s="368"/>
      <c r="AD62" s="368"/>
      <c r="AE62" s="368"/>
      <c r="AF62" s="368"/>
      <c r="AG62" s="368"/>
      <c r="AH62" s="368"/>
      <c r="AI62" s="368"/>
      <c r="AJ62" s="368"/>
      <c r="AK62" s="368"/>
      <c r="AL62" s="368"/>
      <c r="AM62" s="368"/>
      <c r="AN62" s="368"/>
    </row>
    <row r="63" spans="1:40" ht="12.75" customHeight="1">
      <c r="A63" s="151">
        <f t="shared" si="5"/>
        <v>0.41666666666666669</v>
      </c>
      <c r="B63" s="393">
        <f t="shared" si="17"/>
        <v>25</v>
      </c>
      <c r="C63" s="186">
        <f>Hydrograph!B22</f>
        <v>0</v>
      </c>
      <c r="D63" s="394">
        <f t="shared" si="6"/>
        <v>0</v>
      </c>
      <c r="E63" s="395" t="e">
        <f t="shared" ref="E63:F63" si="23">H62</f>
        <v>#N/A</v>
      </c>
      <c r="F63" s="375" t="e">
        <f t="shared" si="23"/>
        <v>#N/A</v>
      </c>
      <c r="G63" s="375" t="e">
        <f t="shared" si="7"/>
        <v>#N/A</v>
      </c>
      <c r="H63" s="395" t="e">
        <f t="shared" si="8"/>
        <v>#N/A</v>
      </c>
      <c r="I63" s="375" t="e">
        <f t="shared" si="9"/>
        <v>#N/A</v>
      </c>
      <c r="J63" s="395" t="e">
        <f t="shared" si="19"/>
        <v>#N/A</v>
      </c>
      <c r="K63" s="396" t="e">
        <f t="shared" si="10"/>
        <v>#N/A</v>
      </c>
      <c r="L63" s="368"/>
      <c r="M63" s="368"/>
      <c r="N63" s="372"/>
      <c r="O63" s="3" t="e">
        <f t="shared" si="11"/>
        <v>#N/A</v>
      </c>
      <c r="P63" s="397" t="e">
        <f t="shared" si="12"/>
        <v>#N/A</v>
      </c>
      <c r="Q63" s="3" t="e">
        <f t="shared" si="13"/>
        <v>#N/A</v>
      </c>
      <c r="R63" s="369" t="e">
        <f t="shared" si="14"/>
        <v>#N/A</v>
      </c>
      <c r="S63" s="369" t="e">
        <f t="shared" si="15"/>
        <v>#N/A</v>
      </c>
      <c r="T63" s="398" t="e">
        <f t="shared" si="16"/>
        <v>#N/A</v>
      </c>
      <c r="U63" s="368"/>
      <c r="V63" s="368"/>
      <c r="W63" s="368"/>
      <c r="X63" s="368"/>
      <c r="Y63" s="368"/>
      <c r="Z63" s="368"/>
      <c r="AA63" s="368"/>
      <c r="AB63" s="368"/>
      <c r="AC63" s="368"/>
      <c r="AD63" s="368"/>
      <c r="AE63" s="368"/>
      <c r="AF63" s="368"/>
      <c r="AG63" s="368"/>
      <c r="AH63" s="368"/>
      <c r="AI63" s="368"/>
      <c r="AJ63" s="368"/>
      <c r="AK63" s="368"/>
      <c r="AL63" s="368"/>
      <c r="AM63" s="368"/>
      <c r="AN63" s="368"/>
    </row>
    <row r="64" spans="1:40" ht="12.75" customHeight="1">
      <c r="A64" s="151">
        <f t="shared" si="5"/>
        <v>0.5</v>
      </c>
      <c r="B64" s="393">
        <f t="shared" si="17"/>
        <v>30</v>
      </c>
      <c r="C64" s="186">
        <f>Hydrograph!B23</f>
        <v>0</v>
      </c>
      <c r="D64" s="394">
        <f t="shared" si="6"/>
        <v>0</v>
      </c>
      <c r="E64" s="395" t="e">
        <f t="shared" ref="E64:F64" si="24">H63</f>
        <v>#N/A</v>
      </c>
      <c r="F64" s="375" t="e">
        <f t="shared" si="24"/>
        <v>#N/A</v>
      </c>
      <c r="G64" s="375" t="e">
        <f t="shared" si="7"/>
        <v>#N/A</v>
      </c>
      <c r="H64" s="395" t="e">
        <f t="shared" si="8"/>
        <v>#N/A</v>
      </c>
      <c r="I64" s="375" t="e">
        <f t="shared" si="9"/>
        <v>#N/A</v>
      </c>
      <c r="J64" s="395" t="e">
        <f t="shared" si="19"/>
        <v>#N/A</v>
      </c>
      <c r="K64" s="396" t="e">
        <f t="shared" si="10"/>
        <v>#N/A</v>
      </c>
      <c r="L64" s="368"/>
      <c r="M64" s="368"/>
      <c r="N64" s="372"/>
      <c r="O64" s="3" t="e">
        <f t="shared" si="11"/>
        <v>#N/A</v>
      </c>
      <c r="P64" s="397" t="e">
        <f t="shared" si="12"/>
        <v>#N/A</v>
      </c>
      <c r="Q64" s="3" t="e">
        <f t="shared" si="13"/>
        <v>#N/A</v>
      </c>
      <c r="R64" s="369" t="e">
        <f t="shared" si="14"/>
        <v>#N/A</v>
      </c>
      <c r="S64" s="369" t="e">
        <f t="shared" si="15"/>
        <v>#N/A</v>
      </c>
      <c r="T64" s="398" t="e">
        <f t="shared" si="16"/>
        <v>#N/A</v>
      </c>
      <c r="U64" s="368"/>
      <c r="V64" s="368"/>
      <c r="W64" s="368"/>
      <c r="X64" s="368"/>
      <c r="Y64" s="368"/>
      <c r="Z64" s="368"/>
      <c r="AA64" s="368"/>
      <c r="AB64" s="368"/>
      <c r="AC64" s="368"/>
      <c r="AD64" s="368"/>
      <c r="AE64" s="368"/>
      <c r="AF64" s="368"/>
      <c r="AG64" s="368"/>
      <c r="AH64" s="368"/>
      <c r="AI64" s="368"/>
      <c r="AJ64" s="368"/>
      <c r="AK64" s="368"/>
      <c r="AL64" s="368"/>
      <c r="AM64" s="368"/>
      <c r="AN64" s="368"/>
    </row>
    <row r="65" spans="1:40" ht="12.75" customHeight="1">
      <c r="A65" s="151">
        <f t="shared" si="5"/>
        <v>0.58333333333333337</v>
      </c>
      <c r="B65" s="393">
        <f t="shared" si="17"/>
        <v>35</v>
      </c>
      <c r="C65" s="186">
        <f>Hydrograph!B24</f>
        <v>0</v>
      </c>
      <c r="D65" s="394">
        <f t="shared" si="6"/>
        <v>0</v>
      </c>
      <c r="E65" s="395" t="e">
        <f t="shared" ref="E65:F65" si="25">H64</f>
        <v>#N/A</v>
      </c>
      <c r="F65" s="375" t="e">
        <f t="shared" si="25"/>
        <v>#N/A</v>
      </c>
      <c r="G65" s="375" t="e">
        <f t="shared" si="7"/>
        <v>#N/A</v>
      </c>
      <c r="H65" s="395" t="e">
        <f t="shared" si="8"/>
        <v>#N/A</v>
      </c>
      <c r="I65" s="375" t="e">
        <f t="shared" si="9"/>
        <v>#N/A</v>
      </c>
      <c r="J65" s="395" t="e">
        <f t="shared" si="19"/>
        <v>#N/A</v>
      </c>
      <c r="K65" s="396" t="e">
        <f t="shared" si="10"/>
        <v>#N/A</v>
      </c>
      <c r="L65" s="368"/>
      <c r="M65" s="368"/>
      <c r="N65" s="372"/>
      <c r="O65" s="3" t="e">
        <f t="shared" si="11"/>
        <v>#N/A</v>
      </c>
      <c r="P65" s="397" t="e">
        <f t="shared" si="12"/>
        <v>#N/A</v>
      </c>
      <c r="Q65" s="3" t="e">
        <f t="shared" si="13"/>
        <v>#N/A</v>
      </c>
      <c r="R65" s="369" t="e">
        <f t="shared" si="14"/>
        <v>#N/A</v>
      </c>
      <c r="S65" s="369" t="e">
        <f t="shared" si="15"/>
        <v>#N/A</v>
      </c>
      <c r="T65" s="398" t="e">
        <f t="shared" si="16"/>
        <v>#N/A</v>
      </c>
      <c r="U65" s="368"/>
      <c r="V65" s="368"/>
      <c r="W65" s="368"/>
      <c r="X65" s="368"/>
      <c r="Y65" s="368"/>
      <c r="Z65" s="368"/>
      <c r="AA65" s="368"/>
      <c r="AB65" s="368"/>
      <c r="AC65" s="368"/>
      <c r="AD65" s="368"/>
      <c r="AE65" s="368"/>
      <c r="AF65" s="368"/>
      <c r="AG65" s="368"/>
      <c r="AH65" s="368"/>
      <c r="AI65" s="368"/>
      <c r="AJ65" s="368"/>
      <c r="AK65" s="368"/>
      <c r="AL65" s="368"/>
      <c r="AM65" s="368"/>
      <c r="AN65" s="368"/>
    </row>
    <row r="66" spans="1:40" ht="12.75" customHeight="1">
      <c r="A66" s="151">
        <f t="shared" si="5"/>
        <v>0.66666666666666663</v>
      </c>
      <c r="B66" s="393">
        <f t="shared" si="17"/>
        <v>40</v>
      </c>
      <c r="C66" s="186">
        <f>Hydrograph!B25</f>
        <v>0</v>
      </c>
      <c r="D66" s="394">
        <f t="shared" si="6"/>
        <v>0</v>
      </c>
      <c r="E66" s="395" t="e">
        <f t="shared" ref="E66:F66" si="26">H65</f>
        <v>#N/A</v>
      </c>
      <c r="F66" s="375" t="e">
        <f t="shared" si="26"/>
        <v>#N/A</v>
      </c>
      <c r="G66" s="375" t="e">
        <f t="shared" si="7"/>
        <v>#N/A</v>
      </c>
      <c r="H66" s="395" t="e">
        <f t="shared" si="8"/>
        <v>#N/A</v>
      </c>
      <c r="I66" s="375" t="e">
        <f t="shared" si="9"/>
        <v>#N/A</v>
      </c>
      <c r="J66" s="395" t="e">
        <f t="shared" si="19"/>
        <v>#N/A</v>
      </c>
      <c r="K66" s="396" t="e">
        <f t="shared" si="10"/>
        <v>#N/A</v>
      </c>
      <c r="L66" s="368"/>
      <c r="M66" s="368"/>
      <c r="N66" s="372"/>
      <c r="O66" s="3" t="e">
        <f t="shared" si="11"/>
        <v>#N/A</v>
      </c>
      <c r="P66" s="397" t="e">
        <f t="shared" si="12"/>
        <v>#N/A</v>
      </c>
      <c r="Q66" s="3" t="e">
        <f t="shared" si="13"/>
        <v>#N/A</v>
      </c>
      <c r="R66" s="369" t="e">
        <f t="shared" si="14"/>
        <v>#N/A</v>
      </c>
      <c r="S66" s="369" t="e">
        <f t="shared" si="15"/>
        <v>#N/A</v>
      </c>
      <c r="T66" s="398" t="e">
        <f t="shared" si="16"/>
        <v>#N/A</v>
      </c>
      <c r="U66" s="368"/>
      <c r="V66" s="368"/>
      <c r="W66" s="368"/>
      <c r="X66" s="368"/>
      <c r="Y66" s="368"/>
      <c r="Z66" s="368"/>
      <c r="AA66" s="368"/>
      <c r="AB66" s="368"/>
      <c r="AC66" s="368"/>
      <c r="AD66" s="368"/>
      <c r="AE66" s="368"/>
      <c r="AF66" s="368"/>
      <c r="AG66" s="368"/>
      <c r="AH66" s="368"/>
      <c r="AI66" s="368"/>
      <c r="AJ66" s="368"/>
      <c r="AK66" s="368"/>
      <c r="AL66" s="368"/>
      <c r="AM66" s="368"/>
      <c r="AN66" s="368"/>
    </row>
    <row r="67" spans="1:40" ht="12.75" customHeight="1">
      <c r="A67" s="151">
        <f t="shared" si="5"/>
        <v>0.75</v>
      </c>
      <c r="B67" s="393">
        <f t="shared" si="17"/>
        <v>45</v>
      </c>
      <c r="C67" s="186">
        <f>Hydrograph!B26</f>
        <v>0</v>
      </c>
      <c r="D67" s="394">
        <f t="shared" si="6"/>
        <v>0</v>
      </c>
      <c r="E67" s="395" t="e">
        <f t="shared" ref="E67:F67" si="27">H66</f>
        <v>#N/A</v>
      </c>
      <c r="F67" s="375" t="e">
        <f t="shared" si="27"/>
        <v>#N/A</v>
      </c>
      <c r="G67" s="375" t="e">
        <f t="shared" si="7"/>
        <v>#N/A</v>
      </c>
      <c r="H67" s="395" t="e">
        <f t="shared" si="8"/>
        <v>#N/A</v>
      </c>
      <c r="I67" s="375" t="e">
        <f t="shared" si="9"/>
        <v>#N/A</v>
      </c>
      <c r="J67" s="395" t="e">
        <f t="shared" si="19"/>
        <v>#N/A</v>
      </c>
      <c r="K67" s="396" t="e">
        <f t="shared" si="10"/>
        <v>#N/A</v>
      </c>
      <c r="L67" s="368"/>
      <c r="M67" s="368"/>
      <c r="N67" s="372"/>
      <c r="O67" s="3" t="e">
        <f t="shared" si="11"/>
        <v>#N/A</v>
      </c>
      <c r="P67" s="397" t="e">
        <f t="shared" si="12"/>
        <v>#N/A</v>
      </c>
      <c r="Q67" s="3" t="e">
        <f t="shared" si="13"/>
        <v>#N/A</v>
      </c>
      <c r="R67" s="369" t="e">
        <f t="shared" si="14"/>
        <v>#N/A</v>
      </c>
      <c r="S67" s="369" t="e">
        <f t="shared" si="15"/>
        <v>#N/A</v>
      </c>
      <c r="T67" s="398" t="e">
        <f t="shared" si="16"/>
        <v>#N/A</v>
      </c>
      <c r="U67" s="368"/>
      <c r="V67" s="368"/>
      <c r="W67" s="368"/>
      <c r="X67" s="368"/>
      <c r="Y67" s="368"/>
      <c r="Z67" s="368"/>
      <c r="AA67" s="368"/>
      <c r="AB67" s="368"/>
      <c r="AC67" s="368"/>
      <c r="AD67" s="368"/>
      <c r="AE67" s="368"/>
      <c r="AF67" s="368"/>
      <c r="AG67" s="368"/>
      <c r="AH67" s="368"/>
      <c r="AI67" s="368"/>
      <c r="AJ67" s="368"/>
      <c r="AK67" s="368"/>
      <c r="AL67" s="368"/>
      <c r="AM67" s="368"/>
      <c r="AN67" s="368"/>
    </row>
    <row r="68" spans="1:40" ht="12.75" customHeight="1">
      <c r="A68" s="151">
        <f t="shared" si="5"/>
        <v>0.83333333333333337</v>
      </c>
      <c r="B68" s="393">
        <f t="shared" si="17"/>
        <v>50</v>
      </c>
      <c r="C68" s="186">
        <f>Hydrograph!B27</f>
        <v>0</v>
      </c>
      <c r="D68" s="394">
        <f t="shared" si="6"/>
        <v>0</v>
      </c>
      <c r="E68" s="395" t="e">
        <f t="shared" ref="E68:F68" si="28">H67</f>
        <v>#N/A</v>
      </c>
      <c r="F68" s="375" t="e">
        <f t="shared" si="28"/>
        <v>#N/A</v>
      </c>
      <c r="G68" s="375" t="e">
        <f t="shared" si="7"/>
        <v>#N/A</v>
      </c>
      <c r="H68" s="395" t="e">
        <f t="shared" si="8"/>
        <v>#N/A</v>
      </c>
      <c r="I68" s="375" t="e">
        <f t="shared" si="9"/>
        <v>#N/A</v>
      </c>
      <c r="J68" s="395" t="e">
        <f t="shared" si="19"/>
        <v>#N/A</v>
      </c>
      <c r="K68" s="396" t="e">
        <f t="shared" si="10"/>
        <v>#N/A</v>
      </c>
      <c r="L68" s="368"/>
      <c r="M68" s="368"/>
      <c r="N68" s="372"/>
      <c r="O68" s="3" t="e">
        <f t="shared" si="11"/>
        <v>#N/A</v>
      </c>
      <c r="P68" s="397" t="e">
        <f t="shared" si="12"/>
        <v>#N/A</v>
      </c>
      <c r="Q68" s="3" t="e">
        <f t="shared" si="13"/>
        <v>#N/A</v>
      </c>
      <c r="R68" s="369" t="e">
        <f t="shared" si="14"/>
        <v>#N/A</v>
      </c>
      <c r="S68" s="369" t="e">
        <f t="shared" si="15"/>
        <v>#N/A</v>
      </c>
      <c r="T68" s="398" t="e">
        <f t="shared" si="16"/>
        <v>#N/A</v>
      </c>
      <c r="U68" s="368"/>
      <c r="V68" s="368"/>
      <c r="W68" s="368"/>
      <c r="X68" s="368"/>
      <c r="Y68" s="368"/>
      <c r="Z68" s="368"/>
      <c r="AA68" s="368"/>
      <c r="AB68" s="368"/>
      <c r="AC68" s="368"/>
      <c r="AD68" s="368"/>
      <c r="AE68" s="368"/>
      <c r="AF68" s="368"/>
      <c r="AG68" s="368"/>
      <c r="AH68" s="368"/>
      <c r="AI68" s="368"/>
      <c r="AJ68" s="368"/>
      <c r="AK68" s="368"/>
      <c r="AL68" s="368"/>
      <c r="AM68" s="368"/>
      <c r="AN68" s="368"/>
    </row>
    <row r="69" spans="1:40" ht="12.75" customHeight="1">
      <c r="A69" s="151">
        <f t="shared" si="5"/>
        <v>0.91666666666666663</v>
      </c>
      <c r="B69" s="393">
        <f t="shared" si="17"/>
        <v>55</v>
      </c>
      <c r="C69" s="186">
        <f>Hydrograph!B28</f>
        <v>0</v>
      </c>
      <c r="D69" s="394">
        <f t="shared" si="6"/>
        <v>0</v>
      </c>
      <c r="E69" s="395" t="e">
        <f t="shared" ref="E69:F69" si="29">H68</f>
        <v>#N/A</v>
      </c>
      <c r="F69" s="375" t="e">
        <f t="shared" si="29"/>
        <v>#N/A</v>
      </c>
      <c r="G69" s="375" t="e">
        <f t="shared" si="7"/>
        <v>#N/A</v>
      </c>
      <c r="H69" s="395" t="e">
        <f t="shared" si="8"/>
        <v>#N/A</v>
      </c>
      <c r="I69" s="375" t="e">
        <f t="shared" si="9"/>
        <v>#N/A</v>
      </c>
      <c r="J69" s="395" t="e">
        <f t="shared" si="19"/>
        <v>#N/A</v>
      </c>
      <c r="K69" s="396" t="e">
        <f t="shared" si="10"/>
        <v>#N/A</v>
      </c>
      <c r="L69" s="368"/>
      <c r="M69" s="368"/>
      <c r="N69" s="372"/>
      <c r="O69" s="3" t="e">
        <f t="shared" si="11"/>
        <v>#N/A</v>
      </c>
      <c r="P69" s="397" t="e">
        <f t="shared" si="12"/>
        <v>#N/A</v>
      </c>
      <c r="Q69" s="3" t="e">
        <f t="shared" si="13"/>
        <v>#N/A</v>
      </c>
      <c r="R69" s="369" t="e">
        <f t="shared" si="14"/>
        <v>#N/A</v>
      </c>
      <c r="S69" s="369" t="e">
        <f t="shared" si="15"/>
        <v>#N/A</v>
      </c>
      <c r="T69" s="398" t="e">
        <f t="shared" si="16"/>
        <v>#N/A</v>
      </c>
      <c r="U69" s="368"/>
      <c r="V69" s="368"/>
      <c r="W69" s="368"/>
      <c r="X69" s="368"/>
      <c r="Y69" s="368"/>
      <c r="Z69" s="368"/>
      <c r="AA69" s="368"/>
      <c r="AB69" s="368"/>
      <c r="AC69" s="368"/>
      <c r="AD69" s="368"/>
      <c r="AE69" s="368"/>
      <c r="AF69" s="368"/>
      <c r="AG69" s="368"/>
      <c r="AH69" s="368"/>
      <c r="AI69" s="368"/>
      <c r="AJ69" s="368"/>
      <c r="AK69" s="368"/>
      <c r="AL69" s="368"/>
      <c r="AM69" s="368"/>
      <c r="AN69" s="368"/>
    </row>
    <row r="70" spans="1:40" ht="12.75" customHeight="1">
      <c r="A70" s="151">
        <f t="shared" si="5"/>
        <v>1</v>
      </c>
      <c r="B70" s="393">
        <f t="shared" si="17"/>
        <v>60</v>
      </c>
      <c r="C70" s="186">
        <f>Hydrograph!B29</f>
        <v>0</v>
      </c>
      <c r="D70" s="394">
        <f t="shared" si="6"/>
        <v>0</v>
      </c>
      <c r="E70" s="395" t="e">
        <f t="shared" ref="E70:F70" si="30">H69</f>
        <v>#N/A</v>
      </c>
      <c r="F70" s="375" t="e">
        <f t="shared" si="30"/>
        <v>#N/A</v>
      </c>
      <c r="G70" s="375" t="e">
        <f t="shared" si="7"/>
        <v>#N/A</v>
      </c>
      <c r="H70" s="395" t="e">
        <f t="shared" si="8"/>
        <v>#N/A</v>
      </c>
      <c r="I70" s="375" t="e">
        <f t="shared" si="9"/>
        <v>#N/A</v>
      </c>
      <c r="J70" s="395" t="e">
        <f t="shared" si="19"/>
        <v>#N/A</v>
      </c>
      <c r="K70" s="396" t="e">
        <f t="shared" si="10"/>
        <v>#N/A</v>
      </c>
      <c r="L70" s="368"/>
      <c r="M70" s="368"/>
      <c r="N70" s="372"/>
      <c r="O70" s="3" t="e">
        <f t="shared" si="11"/>
        <v>#N/A</v>
      </c>
      <c r="P70" s="397" t="e">
        <f t="shared" si="12"/>
        <v>#N/A</v>
      </c>
      <c r="Q70" s="3" t="e">
        <f t="shared" si="13"/>
        <v>#N/A</v>
      </c>
      <c r="R70" s="369" t="e">
        <f t="shared" si="14"/>
        <v>#N/A</v>
      </c>
      <c r="S70" s="369" t="e">
        <f t="shared" si="15"/>
        <v>#N/A</v>
      </c>
      <c r="T70" s="398" t="e">
        <f t="shared" si="16"/>
        <v>#N/A</v>
      </c>
      <c r="U70" s="368"/>
      <c r="V70" s="368"/>
      <c r="W70" s="368"/>
      <c r="X70" s="368"/>
      <c r="Y70" s="368"/>
      <c r="Z70" s="368"/>
      <c r="AA70" s="368"/>
      <c r="AB70" s="368"/>
      <c r="AC70" s="368"/>
      <c r="AD70" s="368"/>
      <c r="AE70" s="368"/>
      <c r="AF70" s="368"/>
      <c r="AG70" s="368"/>
      <c r="AH70" s="368"/>
      <c r="AI70" s="368"/>
      <c r="AJ70" s="368"/>
      <c r="AK70" s="368"/>
      <c r="AL70" s="368"/>
      <c r="AM70" s="368"/>
      <c r="AN70" s="368"/>
    </row>
    <row r="71" spans="1:40" ht="12.75" customHeight="1">
      <c r="A71" s="151">
        <f t="shared" si="5"/>
        <v>1.0833333333333333</v>
      </c>
      <c r="B71" s="393">
        <f t="shared" si="17"/>
        <v>65</v>
      </c>
      <c r="C71" s="186">
        <f>Hydrograph!B30</f>
        <v>0</v>
      </c>
      <c r="D71" s="394">
        <f t="shared" si="6"/>
        <v>0</v>
      </c>
      <c r="E71" s="395" t="e">
        <f t="shared" ref="E71:F71" si="31">H70</f>
        <v>#N/A</v>
      </c>
      <c r="F71" s="375" t="e">
        <f t="shared" si="31"/>
        <v>#N/A</v>
      </c>
      <c r="G71" s="375" t="e">
        <f t="shared" si="7"/>
        <v>#N/A</v>
      </c>
      <c r="H71" s="395" t="e">
        <f t="shared" si="8"/>
        <v>#N/A</v>
      </c>
      <c r="I71" s="375" t="e">
        <f t="shared" si="9"/>
        <v>#N/A</v>
      </c>
      <c r="J71" s="395" t="e">
        <f t="shared" si="19"/>
        <v>#N/A</v>
      </c>
      <c r="K71" s="396" t="e">
        <f t="shared" si="10"/>
        <v>#N/A</v>
      </c>
      <c r="L71" s="368"/>
      <c r="M71" s="368"/>
      <c r="N71" s="372"/>
      <c r="O71" s="3" t="e">
        <f t="shared" si="11"/>
        <v>#N/A</v>
      </c>
      <c r="P71" s="397" t="e">
        <f t="shared" si="12"/>
        <v>#N/A</v>
      </c>
      <c r="Q71" s="3" t="e">
        <f t="shared" si="13"/>
        <v>#N/A</v>
      </c>
      <c r="R71" s="369" t="e">
        <f t="shared" si="14"/>
        <v>#N/A</v>
      </c>
      <c r="S71" s="369" t="e">
        <f t="shared" si="15"/>
        <v>#N/A</v>
      </c>
      <c r="T71" s="398" t="e">
        <f t="shared" si="16"/>
        <v>#N/A</v>
      </c>
      <c r="U71" s="368"/>
      <c r="V71" s="368"/>
      <c r="W71" s="368"/>
      <c r="X71" s="368"/>
      <c r="Y71" s="368"/>
      <c r="Z71" s="368"/>
      <c r="AA71" s="368"/>
      <c r="AB71" s="368"/>
      <c r="AC71" s="368"/>
      <c r="AD71" s="368"/>
      <c r="AE71" s="368"/>
      <c r="AF71" s="368"/>
      <c r="AG71" s="368"/>
      <c r="AH71" s="368"/>
      <c r="AI71" s="368"/>
      <c r="AJ71" s="368"/>
      <c r="AK71" s="368"/>
      <c r="AL71" s="368"/>
      <c r="AM71" s="368"/>
      <c r="AN71" s="368"/>
    </row>
    <row r="72" spans="1:40" ht="12.75" customHeight="1">
      <c r="A72" s="151">
        <f t="shared" si="5"/>
        <v>1.1666666666666667</v>
      </c>
      <c r="B72" s="393">
        <f t="shared" si="17"/>
        <v>70</v>
      </c>
      <c r="C72" s="186">
        <f>Hydrograph!B31</f>
        <v>0</v>
      </c>
      <c r="D72" s="394">
        <f t="shared" si="6"/>
        <v>0</v>
      </c>
      <c r="E72" s="395" t="e">
        <f t="shared" ref="E72:F72" si="32">H71</f>
        <v>#N/A</v>
      </c>
      <c r="F72" s="375" t="e">
        <f t="shared" si="32"/>
        <v>#N/A</v>
      </c>
      <c r="G72" s="375" t="e">
        <f t="shared" si="7"/>
        <v>#N/A</v>
      </c>
      <c r="H72" s="395" t="e">
        <f t="shared" si="8"/>
        <v>#N/A</v>
      </c>
      <c r="I72" s="375" t="e">
        <f t="shared" si="9"/>
        <v>#N/A</v>
      </c>
      <c r="J72" s="395" t="e">
        <f t="shared" si="19"/>
        <v>#N/A</v>
      </c>
      <c r="K72" s="396" t="e">
        <f t="shared" si="10"/>
        <v>#N/A</v>
      </c>
      <c r="L72" s="368"/>
      <c r="M72" s="368"/>
      <c r="N72" s="372"/>
      <c r="O72" s="3" t="e">
        <f t="shared" si="11"/>
        <v>#N/A</v>
      </c>
      <c r="P72" s="397" t="e">
        <f t="shared" si="12"/>
        <v>#N/A</v>
      </c>
      <c r="Q72" s="3" t="e">
        <f t="shared" si="13"/>
        <v>#N/A</v>
      </c>
      <c r="R72" s="369" t="e">
        <f t="shared" si="14"/>
        <v>#N/A</v>
      </c>
      <c r="S72" s="369" t="e">
        <f t="shared" si="15"/>
        <v>#N/A</v>
      </c>
      <c r="T72" s="398" t="e">
        <f t="shared" si="16"/>
        <v>#N/A</v>
      </c>
      <c r="U72" s="368"/>
      <c r="V72" s="368"/>
      <c r="W72" s="368"/>
      <c r="X72" s="368"/>
      <c r="Y72" s="368"/>
      <c r="Z72" s="368"/>
      <c r="AA72" s="368"/>
      <c r="AB72" s="368"/>
      <c r="AC72" s="368"/>
      <c r="AD72" s="368"/>
      <c r="AE72" s="368"/>
      <c r="AF72" s="368"/>
      <c r="AG72" s="368"/>
      <c r="AH72" s="368"/>
      <c r="AI72" s="368"/>
      <c r="AJ72" s="368"/>
      <c r="AK72" s="368"/>
      <c r="AL72" s="368"/>
      <c r="AM72" s="368"/>
      <c r="AN72" s="368"/>
    </row>
    <row r="73" spans="1:40" ht="12.75" customHeight="1">
      <c r="A73" s="151">
        <f t="shared" si="5"/>
        <v>1.25</v>
      </c>
      <c r="B73" s="393">
        <f t="shared" si="17"/>
        <v>75</v>
      </c>
      <c r="C73" s="186">
        <f>Hydrograph!B32</f>
        <v>0</v>
      </c>
      <c r="D73" s="394">
        <f t="shared" si="6"/>
        <v>0</v>
      </c>
      <c r="E73" s="395" t="e">
        <f t="shared" ref="E73:F73" si="33">H72</f>
        <v>#N/A</v>
      </c>
      <c r="F73" s="375" t="e">
        <f t="shared" si="33"/>
        <v>#N/A</v>
      </c>
      <c r="G73" s="375" t="e">
        <f t="shared" si="7"/>
        <v>#N/A</v>
      </c>
      <c r="H73" s="395" t="e">
        <f t="shared" si="8"/>
        <v>#N/A</v>
      </c>
      <c r="I73" s="375" t="e">
        <f t="shared" si="9"/>
        <v>#N/A</v>
      </c>
      <c r="J73" s="395" t="e">
        <f t="shared" si="19"/>
        <v>#N/A</v>
      </c>
      <c r="K73" s="396" t="e">
        <f t="shared" si="10"/>
        <v>#N/A</v>
      </c>
      <c r="L73" s="368"/>
      <c r="M73" s="368"/>
      <c r="N73" s="372"/>
      <c r="O73" s="3" t="e">
        <f t="shared" si="11"/>
        <v>#N/A</v>
      </c>
      <c r="P73" s="397" t="e">
        <f t="shared" si="12"/>
        <v>#N/A</v>
      </c>
      <c r="Q73" s="3" t="e">
        <f t="shared" si="13"/>
        <v>#N/A</v>
      </c>
      <c r="R73" s="369" t="e">
        <f t="shared" si="14"/>
        <v>#N/A</v>
      </c>
      <c r="S73" s="369" t="e">
        <f t="shared" si="15"/>
        <v>#N/A</v>
      </c>
      <c r="T73" s="398" t="e">
        <f t="shared" si="16"/>
        <v>#N/A</v>
      </c>
      <c r="U73" s="368"/>
      <c r="V73" s="368"/>
      <c r="W73" s="368"/>
      <c r="X73" s="368"/>
      <c r="Y73" s="368"/>
      <c r="Z73" s="368"/>
      <c r="AA73" s="368"/>
      <c r="AB73" s="368"/>
      <c r="AC73" s="368"/>
      <c r="AD73" s="368"/>
      <c r="AE73" s="368"/>
      <c r="AF73" s="368"/>
      <c r="AG73" s="368"/>
      <c r="AH73" s="368"/>
      <c r="AI73" s="368"/>
      <c r="AJ73" s="368"/>
      <c r="AK73" s="368"/>
      <c r="AL73" s="368"/>
      <c r="AM73" s="368"/>
      <c r="AN73" s="368"/>
    </row>
    <row r="74" spans="1:40" ht="12.75" customHeight="1">
      <c r="A74" s="151">
        <f t="shared" si="5"/>
        <v>1.3333333333333333</v>
      </c>
      <c r="B74" s="393">
        <f t="shared" si="17"/>
        <v>80</v>
      </c>
      <c r="C74" s="186">
        <f>Hydrograph!B33</f>
        <v>0</v>
      </c>
      <c r="D74" s="394">
        <f t="shared" si="6"/>
        <v>0</v>
      </c>
      <c r="E74" s="395" t="e">
        <f t="shared" ref="E74:F74" si="34">H73</f>
        <v>#N/A</v>
      </c>
      <c r="F74" s="375" t="e">
        <f t="shared" si="34"/>
        <v>#N/A</v>
      </c>
      <c r="G74" s="375" t="e">
        <f t="shared" si="7"/>
        <v>#N/A</v>
      </c>
      <c r="H74" s="395" t="e">
        <f t="shared" si="8"/>
        <v>#N/A</v>
      </c>
      <c r="I74" s="375" t="e">
        <f t="shared" si="9"/>
        <v>#N/A</v>
      </c>
      <c r="J74" s="395" t="e">
        <f t="shared" si="19"/>
        <v>#N/A</v>
      </c>
      <c r="K74" s="396" t="e">
        <f t="shared" si="10"/>
        <v>#N/A</v>
      </c>
      <c r="L74" s="368"/>
      <c r="M74" s="368"/>
      <c r="N74" s="372"/>
      <c r="O74" s="3" t="e">
        <f t="shared" si="11"/>
        <v>#N/A</v>
      </c>
      <c r="P74" s="397" t="e">
        <f t="shared" si="12"/>
        <v>#N/A</v>
      </c>
      <c r="Q74" s="3" t="e">
        <f t="shared" si="13"/>
        <v>#N/A</v>
      </c>
      <c r="R74" s="369" t="e">
        <f t="shared" si="14"/>
        <v>#N/A</v>
      </c>
      <c r="S74" s="369" t="e">
        <f t="shared" si="15"/>
        <v>#N/A</v>
      </c>
      <c r="T74" s="398" t="e">
        <f t="shared" si="16"/>
        <v>#N/A</v>
      </c>
      <c r="U74" s="368"/>
      <c r="V74" s="368"/>
      <c r="W74" s="368"/>
      <c r="X74" s="368"/>
      <c r="Y74" s="368"/>
      <c r="Z74" s="368"/>
      <c r="AA74" s="368"/>
      <c r="AB74" s="368"/>
      <c r="AC74" s="368"/>
      <c r="AD74" s="368"/>
      <c r="AE74" s="368"/>
      <c r="AF74" s="368"/>
      <c r="AG74" s="368"/>
      <c r="AH74" s="368"/>
      <c r="AI74" s="368"/>
      <c r="AJ74" s="368"/>
      <c r="AK74" s="368"/>
      <c r="AL74" s="368"/>
      <c r="AM74" s="368"/>
      <c r="AN74" s="368"/>
    </row>
    <row r="75" spans="1:40" ht="12.75" customHeight="1">
      <c r="A75" s="151">
        <f t="shared" si="5"/>
        <v>1.4166666666666667</v>
      </c>
      <c r="B75" s="393">
        <f t="shared" si="17"/>
        <v>85</v>
      </c>
      <c r="C75" s="186">
        <f>Hydrograph!B34</f>
        <v>0</v>
      </c>
      <c r="D75" s="394">
        <f t="shared" si="6"/>
        <v>0</v>
      </c>
      <c r="E75" s="395" t="e">
        <f t="shared" ref="E75:F75" si="35">H74</f>
        <v>#N/A</v>
      </c>
      <c r="F75" s="375" t="e">
        <f t="shared" si="35"/>
        <v>#N/A</v>
      </c>
      <c r="G75" s="375" t="e">
        <f t="shared" si="7"/>
        <v>#N/A</v>
      </c>
      <c r="H75" s="395" t="e">
        <f t="shared" si="8"/>
        <v>#N/A</v>
      </c>
      <c r="I75" s="375" t="e">
        <f t="shared" si="9"/>
        <v>#N/A</v>
      </c>
      <c r="J75" s="395" t="e">
        <f t="shared" si="19"/>
        <v>#N/A</v>
      </c>
      <c r="K75" s="396" t="e">
        <f t="shared" si="10"/>
        <v>#N/A</v>
      </c>
      <c r="L75" s="368"/>
      <c r="M75" s="368"/>
      <c r="N75" s="372"/>
      <c r="O75" s="3" t="e">
        <f t="shared" si="11"/>
        <v>#N/A</v>
      </c>
      <c r="P75" s="397" t="e">
        <f t="shared" si="12"/>
        <v>#N/A</v>
      </c>
      <c r="Q75" s="3" t="e">
        <f t="shared" si="13"/>
        <v>#N/A</v>
      </c>
      <c r="R75" s="369" t="e">
        <f t="shared" si="14"/>
        <v>#N/A</v>
      </c>
      <c r="S75" s="369" t="e">
        <f t="shared" si="15"/>
        <v>#N/A</v>
      </c>
      <c r="T75" s="398" t="e">
        <f t="shared" si="16"/>
        <v>#N/A</v>
      </c>
      <c r="U75" s="368"/>
      <c r="V75" s="368"/>
      <c r="W75" s="368"/>
      <c r="X75" s="368"/>
      <c r="Y75" s="368"/>
      <c r="Z75" s="368"/>
      <c r="AA75" s="368"/>
      <c r="AB75" s="368"/>
      <c r="AC75" s="368"/>
      <c r="AD75" s="368"/>
      <c r="AE75" s="368"/>
      <c r="AF75" s="368"/>
      <c r="AG75" s="368"/>
      <c r="AH75" s="368"/>
      <c r="AI75" s="368"/>
      <c r="AJ75" s="368"/>
      <c r="AK75" s="368"/>
      <c r="AL75" s="368"/>
      <c r="AM75" s="368"/>
      <c r="AN75" s="368"/>
    </row>
    <row r="76" spans="1:40" ht="12.75" customHeight="1">
      <c r="A76" s="151">
        <f t="shared" si="5"/>
        <v>1.5</v>
      </c>
      <c r="B76" s="393">
        <f t="shared" si="17"/>
        <v>90</v>
      </c>
      <c r="C76" s="186">
        <f>Hydrograph!B35</f>
        <v>0</v>
      </c>
      <c r="D76" s="394">
        <f t="shared" si="6"/>
        <v>0</v>
      </c>
      <c r="E76" s="395" t="e">
        <f t="shared" ref="E76:F76" si="36">H75</f>
        <v>#N/A</v>
      </c>
      <c r="F76" s="375" t="e">
        <f t="shared" si="36"/>
        <v>#N/A</v>
      </c>
      <c r="G76" s="375" t="e">
        <f t="shared" si="7"/>
        <v>#N/A</v>
      </c>
      <c r="H76" s="395" t="e">
        <f t="shared" si="8"/>
        <v>#N/A</v>
      </c>
      <c r="I76" s="375" t="e">
        <f t="shared" si="9"/>
        <v>#N/A</v>
      </c>
      <c r="J76" s="395" t="e">
        <f t="shared" si="19"/>
        <v>#N/A</v>
      </c>
      <c r="K76" s="396" t="e">
        <f t="shared" si="10"/>
        <v>#N/A</v>
      </c>
      <c r="L76" s="368"/>
      <c r="M76" s="368"/>
      <c r="N76" s="372"/>
      <c r="O76" s="3" t="e">
        <f t="shared" si="11"/>
        <v>#N/A</v>
      </c>
      <c r="P76" s="397" t="e">
        <f t="shared" si="12"/>
        <v>#N/A</v>
      </c>
      <c r="Q76" s="3" t="e">
        <f t="shared" si="13"/>
        <v>#N/A</v>
      </c>
      <c r="R76" s="369" t="e">
        <f t="shared" si="14"/>
        <v>#N/A</v>
      </c>
      <c r="S76" s="369" t="e">
        <f t="shared" si="15"/>
        <v>#N/A</v>
      </c>
      <c r="T76" s="398" t="e">
        <f t="shared" si="16"/>
        <v>#N/A</v>
      </c>
      <c r="U76" s="368"/>
      <c r="V76" s="368"/>
      <c r="W76" s="368"/>
      <c r="X76" s="368"/>
      <c r="Y76" s="368"/>
      <c r="Z76" s="368"/>
      <c r="AA76" s="368"/>
      <c r="AB76" s="368"/>
      <c r="AC76" s="368"/>
      <c r="AD76" s="368"/>
      <c r="AE76" s="368"/>
      <c r="AF76" s="368"/>
      <c r="AG76" s="368"/>
      <c r="AH76" s="368"/>
      <c r="AI76" s="368"/>
      <c r="AJ76" s="368"/>
      <c r="AK76" s="368"/>
      <c r="AL76" s="368"/>
      <c r="AM76" s="368"/>
      <c r="AN76" s="368"/>
    </row>
    <row r="77" spans="1:40" ht="12.75" customHeight="1">
      <c r="A77" s="151">
        <f t="shared" si="5"/>
        <v>1.5833333333333333</v>
      </c>
      <c r="B77" s="393">
        <f t="shared" si="17"/>
        <v>95</v>
      </c>
      <c r="C77" s="186">
        <f>Hydrograph!B36</f>
        <v>0</v>
      </c>
      <c r="D77" s="394">
        <f t="shared" si="6"/>
        <v>0</v>
      </c>
      <c r="E77" s="395" t="e">
        <f t="shared" ref="E77:F77" si="37">H76</f>
        <v>#N/A</v>
      </c>
      <c r="F77" s="375" t="e">
        <f t="shared" si="37"/>
        <v>#N/A</v>
      </c>
      <c r="G77" s="375" t="e">
        <f t="shared" si="7"/>
        <v>#N/A</v>
      </c>
      <c r="H77" s="395" t="e">
        <f t="shared" si="8"/>
        <v>#N/A</v>
      </c>
      <c r="I77" s="375" t="e">
        <f t="shared" si="9"/>
        <v>#N/A</v>
      </c>
      <c r="J77" s="395" t="e">
        <f t="shared" si="19"/>
        <v>#N/A</v>
      </c>
      <c r="K77" s="396" t="e">
        <f t="shared" si="10"/>
        <v>#N/A</v>
      </c>
      <c r="L77" s="368"/>
      <c r="M77" s="368"/>
      <c r="N77" s="372"/>
      <c r="O77" s="3" t="e">
        <f t="shared" si="11"/>
        <v>#N/A</v>
      </c>
      <c r="P77" s="397" t="e">
        <f t="shared" si="12"/>
        <v>#N/A</v>
      </c>
      <c r="Q77" s="3" t="e">
        <f t="shared" si="13"/>
        <v>#N/A</v>
      </c>
      <c r="R77" s="369" t="e">
        <f t="shared" si="14"/>
        <v>#N/A</v>
      </c>
      <c r="S77" s="369" t="e">
        <f t="shared" si="15"/>
        <v>#N/A</v>
      </c>
      <c r="T77" s="398" t="e">
        <f t="shared" si="16"/>
        <v>#N/A</v>
      </c>
      <c r="U77" s="368"/>
      <c r="V77" s="368"/>
      <c r="W77" s="368"/>
      <c r="X77" s="368"/>
      <c r="Y77" s="368"/>
      <c r="Z77" s="368"/>
      <c r="AA77" s="368"/>
      <c r="AB77" s="368"/>
      <c r="AC77" s="368"/>
      <c r="AD77" s="368"/>
      <c r="AE77" s="368"/>
      <c r="AF77" s="368"/>
      <c r="AG77" s="368"/>
      <c r="AH77" s="368"/>
      <c r="AI77" s="368"/>
      <c r="AJ77" s="368"/>
      <c r="AK77" s="368"/>
      <c r="AL77" s="368"/>
      <c r="AM77" s="368"/>
      <c r="AN77" s="368"/>
    </row>
    <row r="78" spans="1:40" ht="12.75" customHeight="1">
      <c r="A78" s="151">
        <f t="shared" si="5"/>
        <v>1.6666666666666667</v>
      </c>
      <c r="B78" s="393">
        <f t="shared" si="17"/>
        <v>100</v>
      </c>
      <c r="C78" s="186">
        <f>Hydrograph!B37</f>
        <v>0</v>
      </c>
      <c r="D78" s="394">
        <f t="shared" si="6"/>
        <v>0</v>
      </c>
      <c r="E78" s="395" t="e">
        <f t="shared" ref="E78:F78" si="38">H77</f>
        <v>#N/A</v>
      </c>
      <c r="F78" s="375" t="e">
        <f t="shared" si="38"/>
        <v>#N/A</v>
      </c>
      <c r="G78" s="375" t="e">
        <f t="shared" si="7"/>
        <v>#N/A</v>
      </c>
      <c r="H78" s="395" t="e">
        <f t="shared" si="8"/>
        <v>#N/A</v>
      </c>
      <c r="I78" s="375" t="e">
        <f t="shared" si="9"/>
        <v>#N/A</v>
      </c>
      <c r="J78" s="395" t="e">
        <f t="shared" si="19"/>
        <v>#N/A</v>
      </c>
      <c r="K78" s="396" t="e">
        <f t="shared" si="10"/>
        <v>#N/A</v>
      </c>
      <c r="L78" s="368"/>
      <c r="M78" s="368"/>
      <c r="N78" s="372"/>
      <c r="O78" s="3" t="e">
        <f t="shared" si="11"/>
        <v>#N/A</v>
      </c>
      <c r="P78" s="397" t="e">
        <f t="shared" si="12"/>
        <v>#N/A</v>
      </c>
      <c r="Q78" s="3" t="e">
        <f t="shared" si="13"/>
        <v>#N/A</v>
      </c>
      <c r="R78" s="369" t="e">
        <f t="shared" si="14"/>
        <v>#N/A</v>
      </c>
      <c r="S78" s="369" t="e">
        <f t="shared" si="15"/>
        <v>#N/A</v>
      </c>
      <c r="T78" s="398" t="e">
        <f t="shared" si="16"/>
        <v>#N/A</v>
      </c>
      <c r="U78" s="368"/>
      <c r="V78" s="368"/>
      <c r="W78" s="368"/>
      <c r="X78" s="368"/>
      <c r="Y78" s="368"/>
      <c r="Z78" s="368"/>
      <c r="AA78" s="368"/>
      <c r="AB78" s="368"/>
      <c r="AC78" s="368"/>
      <c r="AD78" s="368"/>
      <c r="AE78" s="368"/>
      <c r="AF78" s="368"/>
      <c r="AG78" s="368"/>
      <c r="AH78" s="368"/>
      <c r="AI78" s="368"/>
      <c r="AJ78" s="368"/>
      <c r="AK78" s="368"/>
      <c r="AL78" s="368"/>
      <c r="AM78" s="368"/>
      <c r="AN78" s="368"/>
    </row>
    <row r="79" spans="1:40" ht="12.75" customHeight="1">
      <c r="A79" s="151">
        <f t="shared" si="5"/>
        <v>1.75</v>
      </c>
      <c r="B79" s="393">
        <f t="shared" si="17"/>
        <v>105</v>
      </c>
      <c r="C79" s="186">
        <f>Hydrograph!B38</f>
        <v>0</v>
      </c>
      <c r="D79" s="394">
        <f t="shared" si="6"/>
        <v>0</v>
      </c>
      <c r="E79" s="395" t="e">
        <f t="shared" ref="E79:F79" si="39">H78</f>
        <v>#N/A</v>
      </c>
      <c r="F79" s="375" t="e">
        <f t="shared" si="39"/>
        <v>#N/A</v>
      </c>
      <c r="G79" s="375" t="e">
        <f t="shared" si="7"/>
        <v>#N/A</v>
      </c>
      <c r="H79" s="395" t="e">
        <f t="shared" si="8"/>
        <v>#N/A</v>
      </c>
      <c r="I79" s="375" t="e">
        <f t="shared" si="9"/>
        <v>#N/A</v>
      </c>
      <c r="J79" s="395" t="e">
        <f t="shared" si="19"/>
        <v>#N/A</v>
      </c>
      <c r="K79" s="396" t="e">
        <f t="shared" si="10"/>
        <v>#N/A</v>
      </c>
      <c r="L79" s="368"/>
      <c r="M79" s="368"/>
      <c r="N79" s="372"/>
      <c r="O79" s="3" t="e">
        <f t="shared" si="11"/>
        <v>#N/A</v>
      </c>
      <c r="P79" s="397" t="e">
        <f t="shared" si="12"/>
        <v>#N/A</v>
      </c>
      <c r="Q79" s="3" t="e">
        <f t="shared" si="13"/>
        <v>#N/A</v>
      </c>
      <c r="R79" s="369" t="e">
        <f t="shared" si="14"/>
        <v>#N/A</v>
      </c>
      <c r="S79" s="369" t="e">
        <f t="shared" si="15"/>
        <v>#N/A</v>
      </c>
      <c r="T79" s="398" t="e">
        <f t="shared" si="16"/>
        <v>#N/A</v>
      </c>
      <c r="U79" s="368"/>
      <c r="V79" s="368"/>
      <c r="W79" s="368"/>
      <c r="X79" s="368"/>
      <c r="Y79" s="368"/>
      <c r="Z79" s="368"/>
      <c r="AA79" s="368"/>
      <c r="AB79" s="368"/>
      <c r="AC79" s="368"/>
      <c r="AD79" s="368"/>
      <c r="AE79" s="368"/>
      <c r="AF79" s="368"/>
      <c r="AG79" s="368"/>
      <c r="AH79" s="368"/>
      <c r="AI79" s="368"/>
      <c r="AJ79" s="368"/>
      <c r="AK79" s="368"/>
      <c r="AL79" s="368"/>
      <c r="AM79" s="368"/>
      <c r="AN79" s="368"/>
    </row>
    <row r="80" spans="1:40" ht="12.75" customHeight="1">
      <c r="A80" s="151">
        <f t="shared" si="5"/>
        <v>1.8333333333333333</v>
      </c>
      <c r="B80" s="393">
        <f t="shared" si="17"/>
        <v>110</v>
      </c>
      <c r="C80" s="186">
        <f>Hydrograph!B39</f>
        <v>0</v>
      </c>
      <c r="D80" s="394">
        <f t="shared" si="6"/>
        <v>0</v>
      </c>
      <c r="E80" s="395" t="e">
        <f t="shared" ref="E80:F80" si="40">H79</f>
        <v>#N/A</v>
      </c>
      <c r="F80" s="375" t="e">
        <f t="shared" si="40"/>
        <v>#N/A</v>
      </c>
      <c r="G80" s="375" t="e">
        <f t="shared" si="7"/>
        <v>#N/A</v>
      </c>
      <c r="H80" s="395" t="e">
        <f t="shared" si="8"/>
        <v>#N/A</v>
      </c>
      <c r="I80" s="375" t="e">
        <f t="shared" si="9"/>
        <v>#N/A</v>
      </c>
      <c r="J80" s="395" t="e">
        <f t="shared" si="19"/>
        <v>#N/A</v>
      </c>
      <c r="K80" s="396" t="e">
        <f t="shared" si="10"/>
        <v>#N/A</v>
      </c>
      <c r="L80" s="368"/>
      <c r="M80" s="368"/>
      <c r="N80" s="372"/>
      <c r="O80" s="3" t="e">
        <f t="shared" si="11"/>
        <v>#N/A</v>
      </c>
      <c r="P80" s="397" t="e">
        <f t="shared" si="12"/>
        <v>#N/A</v>
      </c>
      <c r="Q80" s="3" t="e">
        <f t="shared" si="13"/>
        <v>#N/A</v>
      </c>
      <c r="R80" s="369" t="e">
        <f t="shared" si="14"/>
        <v>#N/A</v>
      </c>
      <c r="S80" s="369" t="e">
        <f t="shared" si="15"/>
        <v>#N/A</v>
      </c>
      <c r="T80" s="398" t="e">
        <f t="shared" si="16"/>
        <v>#N/A</v>
      </c>
      <c r="U80" s="368"/>
      <c r="V80" s="368"/>
      <c r="W80" s="368"/>
      <c r="X80" s="368"/>
      <c r="Y80" s="368"/>
      <c r="Z80" s="368"/>
      <c r="AA80" s="368"/>
      <c r="AB80" s="368"/>
      <c r="AC80" s="368"/>
      <c r="AD80" s="368"/>
      <c r="AE80" s="368"/>
      <c r="AF80" s="368"/>
      <c r="AG80" s="368"/>
      <c r="AH80" s="368"/>
      <c r="AI80" s="368"/>
      <c r="AJ80" s="368"/>
      <c r="AK80" s="368"/>
      <c r="AL80" s="368"/>
      <c r="AM80" s="368"/>
      <c r="AN80" s="368"/>
    </row>
    <row r="81" spans="1:40" ht="12.75" customHeight="1">
      <c r="A81" s="151">
        <f t="shared" si="5"/>
        <v>1.9166666666666667</v>
      </c>
      <c r="B81" s="393">
        <f t="shared" si="17"/>
        <v>115</v>
      </c>
      <c r="C81" s="186">
        <f>Hydrograph!B40</f>
        <v>0</v>
      </c>
      <c r="D81" s="394">
        <f t="shared" si="6"/>
        <v>0</v>
      </c>
      <c r="E81" s="395" t="e">
        <f t="shared" ref="E81:F81" si="41">H80</f>
        <v>#N/A</v>
      </c>
      <c r="F81" s="375" t="e">
        <f t="shared" si="41"/>
        <v>#N/A</v>
      </c>
      <c r="G81" s="375" t="e">
        <f t="shared" si="7"/>
        <v>#N/A</v>
      </c>
      <c r="H81" s="395" t="e">
        <f t="shared" si="8"/>
        <v>#N/A</v>
      </c>
      <c r="I81" s="375" t="e">
        <f t="shared" si="9"/>
        <v>#N/A</v>
      </c>
      <c r="J81" s="395" t="e">
        <f t="shared" si="19"/>
        <v>#N/A</v>
      </c>
      <c r="K81" s="396" t="e">
        <f t="shared" si="10"/>
        <v>#N/A</v>
      </c>
      <c r="L81" s="368"/>
      <c r="M81" s="368"/>
      <c r="N81" s="372"/>
      <c r="O81" s="3" t="e">
        <f t="shared" si="11"/>
        <v>#N/A</v>
      </c>
      <c r="P81" s="397" t="e">
        <f t="shared" si="12"/>
        <v>#N/A</v>
      </c>
      <c r="Q81" s="3" t="e">
        <f t="shared" si="13"/>
        <v>#N/A</v>
      </c>
      <c r="R81" s="369" t="e">
        <f t="shared" si="14"/>
        <v>#N/A</v>
      </c>
      <c r="S81" s="369" t="e">
        <f t="shared" si="15"/>
        <v>#N/A</v>
      </c>
      <c r="T81" s="398" t="e">
        <f t="shared" si="16"/>
        <v>#N/A</v>
      </c>
      <c r="U81" s="368"/>
      <c r="V81" s="368"/>
      <c r="W81" s="368"/>
      <c r="X81" s="368"/>
      <c r="Y81" s="368"/>
      <c r="Z81" s="368"/>
      <c r="AA81" s="368"/>
      <c r="AB81" s="368"/>
      <c r="AC81" s="368"/>
      <c r="AD81" s="368"/>
      <c r="AE81" s="368"/>
      <c r="AF81" s="368"/>
      <c r="AG81" s="368"/>
      <c r="AH81" s="368"/>
      <c r="AI81" s="368"/>
      <c r="AJ81" s="368"/>
      <c r="AK81" s="368"/>
      <c r="AL81" s="368"/>
      <c r="AM81" s="368"/>
      <c r="AN81" s="368"/>
    </row>
    <row r="82" spans="1:40" ht="12.75" customHeight="1">
      <c r="A82" s="151">
        <f t="shared" si="5"/>
        <v>2</v>
      </c>
      <c r="B82" s="393">
        <f t="shared" si="17"/>
        <v>120</v>
      </c>
      <c r="C82" s="186">
        <f>Hydrograph!B41</f>
        <v>0</v>
      </c>
      <c r="D82" s="394">
        <f t="shared" si="6"/>
        <v>0</v>
      </c>
      <c r="E82" s="395" t="e">
        <f t="shared" ref="E82:F82" si="42">H81</f>
        <v>#N/A</v>
      </c>
      <c r="F82" s="375" t="e">
        <f t="shared" si="42"/>
        <v>#N/A</v>
      </c>
      <c r="G82" s="375" t="e">
        <f t="shared" si="7"/>
        <v>#N/A</v>
      </c>
      <c r="H82" s="395" t="e">
        <f t="shared" si="8"/>
        <v>#N/A</v>
      </c>
      <c r="I82" s="375" t="e">
        <f t="shared" si="9"/>
        <v>#N/A</v>
      </c>
      <c r="J82" s="395" t="e">
        <f t="shared" si="19"/>
        <v>#N/A</v>
      </c>
      <c r="K82" s="396" t="e">
        <f t="shared" si="10"/>
        <v>#N/A</v>
      </c>
      <c r="L82" s="368"/>
      <c r="M82" s="368"/>
      <c r="N82" s="372"/>
      <c r="O82" s="3" t="e">
        <f t="shared" si="11"/>
        <v>#N/A</v>
      </c>
      <c r="P82" s="397" t="e">
        <f t="shared" si="12"/>
        <v>#N/A</v>
      </c>
      <c r="Q82" s="3" t="e">
        <f t="shared" si="13"/>
        <v>#N/A</v>
      </c>
      <c r="R82" s="369" t="e">
        <f t="shared" si="14"/>
        <v>#N/A</v>
      </c>
      <c r="S82" s="369" t="e">
        <f t="shared" si="15"/>
        <v>#N/A</v>
      </c>
      <c r="T82" s="398" t="e">
        <f t="shared" si="16"/>
        <v>#N/A</v>
      </c>
      <c r="U82" s="368"/>
      <c r="V82" s="368"/>
      <c r="W82" s="368"/>
      <c r="X82" s="368"/>
      <c r="Y82" s="368"/>
      <c r="Z82" s="368"/>
      <c r="AA82" s="368"/>
      <c r="AB82" s="368"/>
      <c r="AC82" s="368"/>
      <c r="AD82" s="368"/>
      <c r="AE82" s="368"/>
      <c r="AF82" s="368"/>
      <c r="AG82" s="368"/>
      <c r="AH82" s="368"/>
      <c r="AI82" s="368"/>
      <c r="AJ82" s="368"/>
      <c r="AK82" s="368"/>
      <c r="AL82" s="368"/>
      <c r="AM82" s="368"/>
      <c r="AN82" s="368"/>
    </row>
    <row r="83" spans="1:40" ht="12.75" customHeight="1">
      <c r="A83" s="151">
        <f t="shared" si="5"/>
        <v>2.0833333333333335</v>
      </c>
      <c r="B83" s="393">
        <f t="shared" si="17"/>
        <v>125</v>
      </c>
      <c r="C83" s="186">
        <f>Hydrograph!B42</f>
        <v>0</v>
      </c>
      <c r="D83" s="394">
        <f t="shared" si="6"/>
        <v>0</v>
      </c>
      <c r="E83" s="395" t="e">
        <f t="shared" ref="E83:F83" si="43">H82</f>
        <v>#N/A</v>
      </c>
      <c r="F83" s="375" t="e">
        <f t="shared" si="43"/>
        <v>#N/A</v>
      </c>
      <c r="G83" s="375" t="e">
        <f t="shared" si="7"/>
        <v>#N/A</v>
      </c>
      <c r="H83" s="395" t="e">
        <f t="shared" si="8"/>
        <v>#N/A</v>
      </c>
      <c r="I83" s="375" t="e">
        <f t="shared" si="9"/>
        <v>#N/A</v>
      </c>
      <c r="J83" s="395" t="e">
        <f t="shared" si="19"/>
        <v>#N/A</v>
      </c>
      <c r="K83" s="396" t="e">
        <f t="shared" si="10"/>
        <v>#N/A</v>
      </c>
      <c r="L83" s="368"/>
      <c r="M83" s="368"/>
      <c r="N83" s="372"/>
      <c r="O83" s="3" t="e">
        <f t="shared" si="11"/>
        <v>#N/A</v>
      </c>
      <c r="P83" s="397" t="e">
        <f t="shared" si="12"/>
        <v>#N/A</v>
      </c>
      <c r="Q83" s="3" t="e">
        <f t="shared" si="13"/>
        <v>#N/A</v>
      </c>
      <c r="R83" s="369" t="e">
        <f t="shared" si="14"/>
        <v>#N/A</v>
      </c>
      <c r="S83" s="369" t="e">
        <f t="shared" si="15"/>
        <v>#N/A</v>
      </c>
      <c r="T83" s="398" t="e">
        <f t="shared" si="16"/>
        <v>#N/A</v>
      </c>
      <c r="U83" s="368"/>
      <c r="V83" s="368"/>
      <c r="W83" s="368"/>
      <c r="X83" s="368"/>
      <c r="Y83" s="368"/>
      <c r="Z83" s="368"/>
      <c r="AA83" s="368"/>
      <c r="AB83" s="368"/>
      <c r="AC83" s="368"/>
      <c r="AD83" s="368"/>
      <c r="AE83" s="368"/>
      <c r="AF83" s="368"/>
      <c r="AG83" s="368"/>
      <c r="AH83" s="368"/>
      <c r="AI83" s="368"/>
      <c r="AJ83" s="368"/>
      <c r="AK83" s="368"/>
      <c r="AL83" s="368"/>
      <c r="AM83" s="368"/>
      <c r="AN83" s="368"/>
    </row>
    <row r="84" spans="1:40" ht="12.75" customHeight="1">
      <c r="A84" s="151">
        <f t="shared" si="5"/>
        <v>2.1666666666666665</v>
      </c>
      <c r="B84" s="393">
        <f t="shared" si="17"/>
        <v>130</v>
      </c>
      <c r="C84" s="186">
        <f>Hydrograph!B43</f>
        <v>0</v>
      </c>
      <c r="D84" s="394">
        <f t="shared" si="6"/>
        <v>0</v>
      </c>
      <c r="E84" s="395" t="e">
        <f t="shared" ref="E84:F84" si="44">H83</f>
        <v>#N/A</v>
      </c>
      <c r="F84" s="375" t="e">
        <f t="shared" si="44"/>
        <v>#N/A</v>
      </c>
      <c r="G84" s="375" t="e">
        <f t="shared" si="7"/>
        <v>#N/A</v>
      </c>
      <c r="H84" s="395" t="e">
        <f t="shared" si="8"/>
        <v>#N/A</v>
      </c>
      <c r="I84" s="375" t="e">
        <f t="shared" si="9"/>
        <v>#N/A</v>
      </c>
      <c r="J84" s="395" t="e">
        <f t="shared" si="19"/>
        <v>#N/A</v>
      </c>
      <c r="K84" s="396" t="e">
        <f t="shared" si="10"/>
        <v>#N/A</v>
      </c>
      <c r="L84" s="368"/>
      <c r="M84" s="368"/>
      <c r="N84" s="372"/>
      <c r="O84" s="3" t="e">
        <f t="shared" si="11"/>
        <v>#N/A</v>
      </c>
      <c r="P84" s="397" t="e">
        <f t="shared" si="12"/>
        <v>#N/A</v>
      </c>
      <c r="Q84" s="3" t="e">
        <f t="shared" si="13"/>
        <v>#N/A</v>
      </c>
      <c r="R84" s="369" t="e">
        <f t="shared" si="14"/>
        <v>#N/A</v>
      </c>
      <c r="S84" s="369" t="e">
        <f t="shared" si="15"/>
        <v>#N/A</v>
      </c>
      <c r="T84" s="398" t="e">
        <f t="shared" si="16"/>
        <v>#N/A</v>
      </c>
      <c r="U84" s="368"/>
      <c r="V84" s="368"/>
      <c r="W84" s="368"/>
      <c r="X84" s="368"/>
      <c r="Y84" s="368"/>
      <c r="Z84" s="368"/>
      <c r="AA84" s="368"/>
      <c r="AB84" s="368"/>
      <c r="AC84" s="368"/>
      <c r="AD84" s="368"/>
      <c r="AE84" s="368"/>
      <c r="AF84" s="368"/>
      <c r="AG84" s="368"/>
      <c r="AH84" s="368"/>
      <c r="AI84" s="368"/>
      <c r="AJ84" s="368"/>
      <c r="AK84" s="368"/>
      <c r="AL84" s="368"/>
      <c r="AM84" s="368"/>
      <c r="AN84" s="368"/>
    </row>
    <row r="85" spans="1:40" ht="12.75" customHeight="1">
      <c r="A85" s="151">
        <f t="shared" si="5"/>
        <v>2.25</v>
      </c>
      <c r="B85" s="393">
        <f t="shared" si="17"/>
        <v>135</v>
      </c>
      <c r="C85" s="186">
        <f>Hydrograph!B44</f>
        <v>0</v>
      </c>
      <c r="D85" s="394">
        <f t="shared" si="6"/>
        <v>0</v>
      </c>
      <c r="E85" s="395" t="e">
        <f t="shared" ref="E85:F85" si="45">H84</f>
        <v>#N/A</v>
      </c>
      <c r="F85" s="375" t="e">
        <f t="shared" si="45"/>
        <v>#N/A</v>
      </c>
      <c r="G85" s="375" t="e">
        <f t="shared" si="7"/>
        <v>#N/A</v>
      </c>
      <c r="H85" s="395" t="e">
        <f t="shared" si="8"/>
        <v>#N/A</v>
      </c>
      <c r="I85" s="375" t="e">
        <f t="shared" si="9"/>
        <v>#N/A</v>
      </c>
      <c r="J85" s="395" t="e">
        <f t="shared" si="19"/>
        <v>#N/A</v>
      </c>
      <c r="K85" s="396" t="e">
        <f t="shared" si="10"/>
        <v>#N/A</v>
      </c>
      <c r="L85" s="368"/>
      <c r="M85" s="368"/>
      <c r="N85" s="372"/>
      <c r="O85" s="3" t="e">
        <f t="shared" si="11"/>
        <v>#N/A</v>
      </c>
      <c r="P85" s="397" t="e">
        <f t="shared" si="12"/>
        <v>#N/A</v>
      </c>
      <c r="Q85" s="3" t="e">
        <f t="shared" si="13"/>
        <v>#N/A</v>
      </c>
      <c r="R85" s="369" t="e">
        <f t="shared" si="14"/>
        <v>#N/A</v>
      </c>
      <c r="S85" s="369" t="e">
        <f t="shared" si="15"/>
        <v>#N/A</v>
      </c>
      <c r="T85" s="398" t="e">
        <f t="shared" si="16"/>
        <v>#N/A</v>
      </c>
      <c r="U85" s="368"/>
      <c r="V85" s="368"/>
      <c r="W85" s="368"/>
      <c r="X85" s="368"/>
      <c r="Y85" s="368"/>
      <c r="Z85" s="368"/>
      <c r="AA85" s="368"/>
      <c r="AB85" s="368"/>
      <c r="AC85" s="368"/>
      <c r="AD85" s="368"/>
      <c r="AE85" s="368"/>
      <c r="AF85" s="368"/>
      <c r="AG85" s="368"/>
      <c r="AH85" s="368"/>
      <c r="AI85" s="368"/>
      <c r="AJ85" s="368"/>
      <c r="AK85" s="368"/>
      <c r="AL85" s="368"/>
      <c r="AM85" s="368"/>
      <c r="AN85" s="368"/>
    </row>
    <row r="86" spans="1:40" ht="12.75" customHeight="1">
      <c r="A86" s="151">
        <f t="shared" si="5"/>
        <v>2.3333333333333335</v>
      </c>
      <c r="B86" s="393">
        <f t="shared" si="17"/>
        <v>140</v>
      </c>
      <c r="C86" s="186">
        <f>Hydrograph!B45</f>
        <v>0</v>
      </c>
      <c r="D86" s="394">
        <f t="shared" si="6"/>
        <v>0</v>
      </c>
      <c r="E86" s="395" t="e">
        <f t="shared" ref="E86:F86" si="46">H85</f>
        <v>#N/A</v>
      </c>
      <c r="F86" s="375" t="e">
        <f t="shared" si="46"/>
        <v>#N/A</v>
      </c>
      <c r="G86" s="375" t="e">
        <f t="shared" si="7"/>
        <v>#N/A</v>
      </c>
      <c r="H86" s="395" t="e">
        <f t="shared" si="8"/>
        <v>#N/A</v>
      </c>
      <c r="I86" s="375" t="e">
        <f t="shared" si="9"/>
        <v>#N/A</v>
      </c>
      <c r="J86" s="395" t="e">
        <f t="shared" si="19"/>
        <v>#N/A</v>
      </c>
      <c r="K86" s="396" t="e">
        <f t="shared" si="10"/>
        <v>#N/A</v>
      </c>
      <c r="L86" s="368"/>
      <c r="M86" s="368"/>
      <c r="N86" s="372"/>
      <c r="O86" s="3" t="e">
        <f t="shared" si="11"/>
        <v>#N/A</v>
      </c>
      <c r="P86" s="397" t="e">
        <f t="shared" si="12"/>
        <v>#N/A</v>
      </c>
      <c r="Q86" s="3" t="e">
        <f t="shared" si="13"/>
        <v>#N/A</v>
      </c>
      <c r="R86" s="369" t="e">
        <f t="shared" si="14"/>
        <v>#N/A</v>
      </c>
      <c r="S86" s="369" t="e">
        <f t="shared" si="15"/>
        <v>#N/A</v>
      </c>
      <c r="T86" s="398" t="e">
        <f t="shared" si="16"/>
        <v>#N/A</v>
      </c>
      <c r="U86" s="368"/>
      <c r="V86" s="368"/>
      <c r="W86" s="368"/>
      <c r="X86" s="368"/>
      <c r="Y86" s="368"/>
      <c r="Z86" s="368"/>
      <c r="AA86" s="368"/>
      <c r="AB86" s="368"/>
      <c r="AC86" s="368"/>
      <c r="AD86" s="368"/>
      <c r="AE86" s="368"/>
      <c r="AF86" s="368"/>
      <c r="AG86" s="368"/>
      <c r="AH86" s="368"/>
      <c r="AI86" s="368"/>
      <c r="AJ86" s="368"/>
      <c r="AK86" s="368"/>
      <c r="AL86" s="368"/>
      <c r="AM86" s="368"/>
      <c r="AN86" s="368"/>
    </row>
    <row r="87" spans="1:40" ht="12.75" customHeight="1">
      <c r="A87" s="151">
        <f t="shared" si="5"/>
        <v>2.4166666666666665</v>
      </c>
      <c r="B87" s="393">
        <f t="shared" si="17"/>
        <v>145</v>
      </c>
      <c r="C87" s="186">
        <f>Hydrograph!B46</f>
        <v>0</v>
      </c>
      <c r="D87" s="394">
        <f t="shared" si="6"/>
        <v>0</v>
      </c>
      <c r="E87" s="395" t="e">
        <f t="shared" ref="E87:F87" si="47">H86</f>
        <v>#N/A</v>
      </c>
      <c r="F87" s="375" t="e">
        <f t="shared" si="47"/>
        <v>#N/A</v>
      </c>
      <c r="G87" s="375" t="e">
        <f t="shared" si="7"/>
        <v>#N/A</v>
      </c>
      <c r="H87" s="395" t="e">
        <f t="shared" si="8"/>
        <v>#N/A</v>
      </c>
      <c r="I87" s="375" t="e">
        <f t="shared" si="9"/>
        <v>#N/A</v>
      </c>
      <c r="J87" s="395" t="e">
        <f t="shared" si="19"/>
        <v>#N/A</v>
      </c>
      <c r="K87" s="396" t="e">
        <f t="shared" si="10"/>
        <v>#N/A</v>
      </c>
      <c r="L87" s="368"/>
      <c r="M87" s="368"/>
      <c r="N87" s="372"/>
      <c r="O87" s="3" t="e">
        <f t="shared" si="11"/>
        <v>#N/A</v>
      </c>
      <c r="P87" s="397" t="e">
        <f t="shared" si="12"/>
        <v>#N/A</v>
      </c>
      <c r="Q87" s="3" t="e">
        <f t="shared" si="13"/>
        <v>#N/A</v>
      </c>
      <c r="R87" s="369" t="e">
        <f t="shared" si="14"/>
        <v>#N/A</v>
      </c>
      <c r="S87" s="369" t="e">
        <f t="shared" si="15"/>
        <v>#N/A</v>
      </c>
      <c r="T87" s="398" t="e">
        <f t="shared" si="16"/>
        <v>#N/A</v>
      </c>
      <c r="U87" s="368"/>
      <c r="V87" s="368"/>
      <c r="W87" s="368"/>
      <c r="X87" s="368"/>
      <c r="Y87" s="368"/>
      <c r="Z87" s="368"/>
      <c r="AA87" s="368"/>
      <c r="AB87" s="368"/>
      <c r="AC87" s="368"/>
      <c r="AD87" s="368"/>
      <c r="AE87" s="368"/>
      <c r="AF87" s="368"/>
      <c r="AG87" s="368"/>
      <c r="AH87" s="368"/>
      <c r="AI87" s="368"/>
      <c r="AJ87" s="368"/>
      <c r="AK87" s="368"/>
      <c r="AL87" s="368"/>
      <c r="AM87" s="368"/>
      <c r="AN87" s="368"/>
    </row>
    <row r="88" spans="1:40" ht="12.75" customHeight="1">
      <c r="A88" s="151">
        <f t="shared" si="5"/>
        <v>2.5</v>
      </c>
      <c r="B88" s="393">
        <f t="shared" si="17"/>
        <v>150</v>
      </c>
      <c r="C88" s="186">
        <f>Hydrograph!B47</f>
        <v>0</v>
      </c>
      <c r="D88" s="394">
        <f t="shared" si="6"/>
        <v>0</v>
      </c>
      <c r="E88" s="395" t="e">
        <f t="shared" ref="E88:F88" si="48">H87</f>
        <v>#N/A</v>
      </c>
      <c r="F88" s="375" t="e">
        <f t="shared" si="48"/>
        <v>#N/A</v>
      </c>
      <c r="G88" s="375" t="e">
        <f t="shared" si="7"/>
        <v>#N/A</v>
      </c>
      <c r="H88" s="395" t="e">
        <f t="shared" si="8"/>
        <v>#N/A</v>
      </c>
      <c r="I88" s="375" t="e">
        <f t="shared" si="9"/>
        <v>#N/A</v>
      </c>
      <c r="J88" s="395" t="e">
        <f t="shared" si="19"/>
        <v>#N/A</v>
      </c>
      <c r="K88" s="396" t="e">
        <f t="shared" si="10"/>
        <v>#N/A</v>
      </c>
      <c r="L88" s="368"/>
      <c r="M88" s="368"/>
      <c r="N88" s="372"/>
      <c r="O88" s="3" t="e">
        <f t="shared" si="11"/>
        <v>#N/A</v>
      </c>
      <c r="P88" s="397" t="e">
        <f t="shared" si="12"/>
        <v>#N/A</v>
      </c>
      <c r="Q88" s="3" t="e">
        <f t="shared" si="13"/>
        <v>#N/A</v>
      </c>
      <c r="R88" s="369" t="e">
        <f t="shared" si="14"/>
        <v>#N/A</v>
      </c>
      <c r="S88" s="369" t="e">
        <f t="shared" si="15"/>
        <v>#N/A</v>
      </c>
      <c r="T88" s="398" t="e">
        <f t="shared" si="16"/>
        <v>#N/A</v>
      </c>
      <c r="U88" s="368"/>
      <c r="V88" s="368"/>
      <c r="W88" s="368"/>
      <c r="X88" s="368"/>
      <c r="Y88" s="368"/>
      <c r="Z88" s="368"/>
      <c r="AA88" s="368"/>
      <c r="AB88" s="368"/>
      <c r="AC88" s="368"/>
      <c r="AD88" s="368"/>
      <c r="AE88" s="368"/>
      <c r="AF88" s="368"/>
      <c r="AG88" s="368"/>
      <c r="AH88" s="368"/>
      <c r="AI88" s="368"/>
      <c r="AJ88" s="368"/>
      <c r="AK88" s="368"/>
      <c r="AL88" s="368"/>
      <c r="AM88" s="368"/>
      <c r="AN88" s="368"/>
    </row>
    <row r="89" spans="1:40" ht="12.75" customHeight="1">
      <c r="A89" s="151">
        <f t="shared" si="5"/>
        <v>2.5833333333333335</v>
      </c>
      <c r="B89" s="393">
        <f t="shared" si="17"/>
        <v>155</v>
      </c>
      <c r="C89" s="186">
        <f>Hydrograph!B48</f>
        <v>0</v>
      </c>
      <c r="D89" s="394">
        <f t="shared" si="6"/>
        <v>0</v>
      </c>
      <c r="E89" s="395" t="e">
        <f t="shared" ref="E89:F89" si="49">H88</f>
        <v>#N/A</v>
      </c>
      <c r="F89" s="375" t="e">
        <f t="shared" si="49"/>
        <v>#N/A</v>
      </c>
      <c r="G89" s="375" t="e">
        <f t="shared" si="7"/>
        <v>#N/A</v>
      </c>
      <c r="H89" s="395" t="e">
        <f t="shared" si="8"/>
        <v>#N/A</v>
      </c>
      <c r="I89" s="375" t="e">
        <f t="shared" si="9"/>
        <v>#N/A</v>
      </c>
      <c r="J89" s="395" t="e">
        <f t="shared" si="19"/>
        <v>#N/A</v>
      </c>
      <c r="K89" s="396" t="e">
        <f t="shared" si="10"/>
        <v>#N/A</v>
      </c>
      <c r="L89" s="368"/>
      <c r="M89" s="368"/>
      <c r="N89" s="372"/>
      <c r="O89" s="3" t="e">
        <f t="shared" si="11"/>
        <v>#N/A</v>
      </c>
      <c r="P89" s="397" t="e">
        <f t="shared" si="12"/>
        <v>#N/A</v>
      </c>
      <c r="Q89" s="3" t="e">
        <f t="shared" si="13"/>
        <v>#N/A</v>
      </c>
      <c r="R89" s="369" t="e">
        <f t="shared" si="14"/>
        <v>#N/A</v>
      </c>
      <c r="S89" s="369" t="e">
        <f t="shared" si="15"/>
        <v>#N/A</v>
      </c>
      <c r="T89" s="398" t="e">
        <f t="shared" si="16"/>
        <v>#N/A</v>
      </c>
      <c r="U89" s="368"/>
      <c r="V89" s="368"/>
      <c r="W89" s="368"/>
      <c r="X89" s="368"/>
      <c r="Y89" s="368"/>
      <c r="Z89" s="368"/>
      <c r="AA89" s="368"/>
      <c r="AB89" s="368"/>
      <c r="AC89" s="368"/>
      <c r="AD89" s="368"/>
      <c r="AE89" s="368"/>
      <c r="AF89" s="368"/>
      <c r="AG89" s="368"/>
      <c r="AH89" s="368"/>
      <c r="AI89" s="368"/>
      <c r="AJ89" s="368"/>
      <c r="AK89" s="368"/>
      <c r="AL89" s="368"/>
      <c r="AM89" s="368"/>
      <c r="AN89" s="368"/>
    </row>
    <row r="90" spans="1:40" ht="12.75" customHeight="1">
      <c r="A90" s="151">
        <f t="shared" si="5"/>
        <v>2.6666666666666665</v>
      </c>
      <c r="B90" s="393">
        <f t="shared" si="17"/>
        <v>160</v>
      </c>
      <c r="C90" s="186">
        <f>Hydrograph!B49</f>
        <v>0</v>
      </c>
      <c r="D90" s="394">
        <f t="shared" si="6"/>
        <v>0</v>
      </c>
      <c r="E90" s="395" t="e">
        <f t="shared" ref="E90:F90" si="50">H89</f>
        <v>#N/A</v>
      </c>
      <c r="F90" s="375" t="e">
        <f t="shared" si="50"/>
        <v>#N/A</v>
      </c>
      <c r="G90" s="375" t="e">
        <f t="shared" si="7"/>
        <v>#N/A</v>
      </c>
      <c r="H90" s="395" t="e">
        <f t="shared" si="8"/>
        <v>#N/A</v>
      </c>
      <c r="I90" s="375" t="e">
        <f t="shared" si="9"/>
        <v>#N/A</v>
      </c>
      <c r="J90" s="395" t="e">
        <f t="shared" si="19"/>
        <v>#N/A</v>
      </c>
      <c r="K90" s="396" t="e">
        <f t="shared" si="10"/>
        <v>#N/A</v>
      </c>
      <c r="L90" s="368"/>
      <c r="M90" s="368"/>
      <c r="N90" s="372"/>
      <c r="O90" s="3" t="e">
        <f t="shared" si="11"/>
        <v>#N/A</v>
      </c>
      <c r="P90" s="397" t="e">
        <f t="shared" si="12"/>
        <v>#N/A</v>
      </c>
      <c r="Q90" s="3" t="e">
        <f t="shared" si="13"/>
        <v>#N/A</v>
      </c>
      <c r="R90" s="369" t="e">
        <f t="shared" si="14"/>
        <v>#N/A</v>
      </c>
      <c r="S90" s="369" t="e">
        <f t="shared" si="15"/>
        <v>#N/A</v>
      </c>
      <c r="T90" s="398" t="e">
        <f t="shared" si="16"/>
        <v>#N/A</v>
      </c>
      <c r="U90" s="368"/>
      <c r="V90" s="368"/>
      <c r="W90" s="368"/>
      <c r="X90" s="368"/>
      <c r="Y90" s="368"/>
      <c r="Z90" s="368"/>
      <c r="AA90" s="368"/>
      <c r="AB90" s="368"/>
      <c r="AC90" s="368"/>
      <c r="AD90" s="368"/>
      <c r="AE90" s="368"/>
      <c r="AF90" s="368"/>
      <c r="AG90" s="368"/>
      <c r="AH90" s="368"/>
      <c r="AI90" s="368"/>
      <c r="AJ90" s="368"/>
      <c r="AK90" s="368"/>
      <c r="AL90" s="368"/>
      <c r="AM90" s="368"/>
      <c r="AN90" s="368"/>
    </row>
    <row r="91" spans="1:40" ht="12.75" customHeight="1">
      <c r="A91" s="151">
        <f t="shared" si="5"/>
        <v>2.75</v>
      </c>
      <c r="B91" s="393">
        <f t="shared" si="17"/>
        <v>165</v>
      </c>
      <c r="C91" s="186">
        <f>Hydrograph!B50</f>
        <v>0</v>
      </c>
      <c r="D91" s="394">
        <f t="shared" si="6"/>
        <v>0</v>
      </c>
      <c r="E91" s="395" t="e">
        <f t="shared" ref="E91:F91" si="51">H90</f>
        <v>#N/A</v>
      </c>
      <c r="F91" s="375" t="e">
        <f t="shared" si="51"/>
        <v>#N/A</v>
      </c>
      <c r="G91" s="375" t="e">
        <f t="shared" si="7"/>
        <v>#N/A</v>
      </c>
      <c r="H91" s="395" t="e">
        <f t="shared" si="8"/>
        <v>#N/A</v>
      </c>
      <c r="I91" s="375" t="e">
        <f t="shared" si="9"/>
        <v>#N/A</v>
      </c>
      <c r="J91" s="395" t="e">
        <f t="shared" si="19"/>
        <v>#N/A</v>
      </c>
      <c r="K91" s="396" t="e">
        <f t="shared" si="10"/>
        <v>#N/A</v>
      </c>
      <c r="L91" s="368"/>
      <c r="M91" s="368"/>
      <c r="N91" s="372"/>
      <c r="O91" s="3" t="e">
        <f t="shared" si="11"/>
        <v>#N/A</v>
      </c>
      <c r="P91" s="397" t="e">
        <f t="shared" si="12"/>
        <v>#N/A</v>
      </c>
      <c r="Q91" s="3" t="e">
        <f t="shared" si="13"/>
        <v>#N/A</v>
      </c>
      <c r="R91" s="369" t="e">
        <f t="shared" si="14"/>
        <v>#N/A</v>
      </c>
      <c r="S91" s="369" t="e">
        <f t="shared" si="15"/>
        <v>#N/A</v>
      </c>
      <c r="T91" s="398" t="e">
        <f t="shared" si="16"/>
        <v>#N/A</v>
      </c>
      <c r="U91" s="368"/>
      <c r="V91" s="368"/>
      <c r="W91" s="368"/>
      <c r="X91" s="368"/>
      <c r="Y91" s="368"/>
      <c r="Z91" s="368"/>
      <c r="AA91" s="368"/>
      <c r="AB91" s="368"/>
      <c r="AC91" s="368"/>
      <c r="AD91" s="368"/>
      <c r="AE91" s="368"/>
      <c r="AF91" s="368"/>
      <c r="AG91" s="368"/>
      <c r="AH91" s="368"/>
      <c r="AI91" s="368"/>
      <c r="AJ91" s="368"/>
      <c r="AK91" s="368"/>
      <c r="AL91" s="368"/>
      <c r="AM91" s="368"/>
      <c r="AN91" s="368"/>
    </row>
    <row r="92" spans="1:40" ht="12.75" customHeight="1">
      <c r="A92" s="151">
        <f t="shared" si="5"/>
        <v>2.8333333333333335</v>
      </c>
      <c r="B92" s="393">
        <f t="shared" si="17"/>
        <v>170</v>
      </c>
      <c r="C92" s="186">
        <f>Hydrograph!B51</f>
        <v>0</v>
      </c>
      <c r="D92" s="394">
        <f t="shared" si="6"/>
        <v>0</v>
      </c>
      <c r="E92" s="395" t="e">
        <f t="shared" ref="E92:F92" si="52">H91</f>
        <v>#N/A</v>
      </c>
      <c r="F92" s="375" t="e">
        <f t="shared" si="52"/>
        <v>#N/A</v>
      </c>
      <c r="G92" s="375" t="e">
        <f t="shared" si="7"/>
        <v>#N/A</v>
      </c>
      <c r="H92" s="395" t="e">
        <f t="shared" si="8"/>
        <v>#N/A</v>
      </c>
      <c r="I92" s="375" t="e">
        <f t="shared" si="9"/>
        <v>#N/A</v>
      </c>
      <c r="J92" s="395" t="e">
        <f t="shared" si="19"/>
        <v>#N/A</v>
      </c>
      <c r="K92" s="396" t="e">
        <f t="shared" si="10"/>
        <v>#N/A</v>
      </c>
      <c r="L92" s="368"/>
      <c r="M92" s="368"/>
      <c r="N92" s="372"/>
      <c r="O92" s="3" t="e">
        <f t="shared" si="11"/>
        <v>#N/A</v>
      </c>
      <c r="P92" s="397" t="e">
        <f t="shared" si="12"/>
        <v>#N/A</v>
      </c>
      <c r="Q92" s="3" t="e">
        <f t="shared" si="13"/>
        <v>#N/A</v>
      </c>
      <c r="R92" s="369" t="e">
        <f t="shared" si="14"/>
        <v>#N/A</v>
      </c>
      <c r="S92" s="369" t="e">
        <f t="shared" si="15"/>
        <v>#N/A</v>
      </c>
      <c r="T92" s="398" t="e">
        <f t="shared" si="16"/>
        <v>#N/A</v>
      </c>
      <c r="U92" s="368"/>
      <c r="V92" s="368"/>
      <c r="W92" s="368"/>
      <c r="X92" s="368"/>
      <c r="Y92" s="368"/>
      <c r="Z92" s="368"/>
      <c r="AA92" s="368"/>
      <c r="AB92" s="368"/>
      <c r="AC92" s="368"/>
      <c r="AD92" s="368"/>
      <c r="AE92" s="368"/>
      <c r="AF92" s="368"/>
      <c r="AG92" s="368"/>
      <c r="AH92" s="368"/>
      <c r="AI92" s="368"/>
      <c r="AJ92" s="368"/>
      <c r="AK92" s="368"/>
      <c r="AL92" s="368"/>
      <c r="AM92" s="368"/>
      <c r="AN92" s="368"/>
    </row>
    <row r="93" spans="1:40" ht="12.75" customHeight="1">
      <c r="A93" s="151">
        <f t="shared" si="5"/>
        <v>2.9166666666666665</v>
      </c>
      <c r="B93" s="393">
        <f t="shared" si="17"/>
        <v>175</v>
      </c>
      <c r="C93" s="186">
        <f>Hydrograph!B52</f>
        <v>0</v>
      </c>
      <c r="D93" s="394">
        <f t="shared" si="6"/>
        <v>0</v>
      </c>
      <c r="E93" s="395" t="e">
        <f t="shared" ref="E93:F93" si="53">H92</f>
        <v>#N/A</v>
      </c>
      <c r="F93" s="375" t="e">
        <f t="shared" si="53"/>
        <v>#N/A</v>
      </c>
      <c r="G93" s="375" t="e">
        <f t="shared" si="7"/>
        <v>#N/A</v>
      </c>
      <c r="H93" s="395" t="e">
        <f t="shared" si="8"/>
        <v>#N/A</v>
      </c>
      <c r="I93" s="375" t="e">
        <f t="shared" si="9"/>
        <v>#N/A</v>
      </c>
      <c r="J93" s="395" t="e">
        <f t="shared" si="19"/>
        <v>#N/A</v>
      </c>
      <c r="K93" s="396" t="e">
        <f t="shared" si="10"/>
        <v>#N/A</v>
      </c>
      <c r="L93" s="368"/>
      <c r="M93" s="368"/>
      <c r="N93" s="372"/>
      <c r="O93" s="3" t="e">
        <f t="shared" si="11"/>
        <v>#N/A</v>
      </c>
      <c r="P93" s="397" t="e">
        <f t="shared" si="12"/>
        <v>#N/A</v>
      </c>
      <c r="Q93" s="3" t="e">
        <f t="shared" si="13"/>
        <v>#N/A</v>
      </c>
      <c r="R93" s="369" t="e">
        <f t="shared" si="14"/>
        <v>#N/A</v>
      </c>
      <c r="S93" s="369" t="e">
        <f t="shared" si="15"/>
        <v>#N/A</v>
      </c>
      <c r="T93" s="398" t="e">
        <f t="shared" si="16"/>
        <v>#N/A</v>
      </c>
      <c r="U93" s="368"/>
      <c r="V93" s="368"/>
      <c r="W93" s="368"/>
      <c r="X93" s="368"/>
      <c r="Y93" s="368"/>
      <c r="Z93" s="368"/>
      <c r="AA93" s="368"/>
      <c r="AB93" s="368"/>
      <c r="AC93" s="368"/>
      <c r="AD93" s="368"/>
      <c r="AE93" s="368"/>
      <c r="AF93" s="368"/>
      <c r="AG93" s="368"/>
      <c r="AH93" s="368"/>
      <c r="AI93" s="368"/>
      <c r="AJ93" s="368"/>
      <c r="AK93" s="368"/>
      <c r="AL93" s="368"/>
      <c r="AM93" s="368"/>
      <c r="AN93" s="368"/>
    </row>
    <row r="94" spans="1:40" ht="12.75" customHeight="1">
      <c r="A94" s="151">
        <f t="shared" si="5"/>
        <v>3</v>
      </c>
      <c r="B94" s="393">
        <f t="shared" si="17"/>
        <v>180</v>
      </c>
      <c r="C94" s="186">
        <f>Hydrograph!B53</f>
        <v>0</v>
      </c>
      <c r="D94" s="394">
        <f t="shared" si="6"/>
        <v>0</v>
      </c>
      <c r="E94" s="395" t="e">
        <f t="shared" ref="E94:F94" si="54">H93</f>
        <v>#N/A</v>
      </c>
      <c r="F94" s="375" t="e">
        <f t="shared" si="54"/>
        <v>#N/A</v>
      </c>
      <c r="G94" s="375" t="e">
        <f t="shared" si="7"/>
        <v>#N/A</v>
      </c>
      <c r="H94" s="395" t="e">
        <f t="shared" si="8"/>
        <v>#N/A</v>
      </c>
      <c r="I94" s="375" t="e">
        <f t="shared" si="9"/>
        <v>#N/A</v>
      </c>
      <c r="J94" s="395" t="e">
        <f t="shared" si="19"/>
        <v>#N/A</v>
      </c>
      <c r="K94" s="396" t="e">
        <f t="shared" si="10"/>
        <v>#N/A</v>
      </c>
      <c r="L94" s="368"/>
      <c r="M94" s="368"/>
      <c r="N94" s="372"/>
      <c r="O94" s="3" t="e">
        <f t="shared" si="11"/>
        <v>#N/A</v>
      </c>
      <c r="P94" s="397" t="e">
        <f t="shared" si="12"/>
        <v>#N/A</v>
      </c>
      <c r="Q94" s="3" t="e">
        <f t="shared" si="13"/>
        <v>#N/A</v>
      </c>
      <c r="R94" s="369" t="e">
        <f t="shared" si="14"/>
        <v>#N/A</v>
      </c>
      <c r="S94" s="369" t="e">
        <f t="shared" si="15"/>
        <v>#N/A</v>
      </c>
      <c r="T94" s="398" t="e">
        <f t="shared" si="16"/>
        <v>#N/A</v>
      </c>
      <c r="U94" s="368"/>
      <c r="V94" s="368"/>
      <c r="W94" s="368"/>
      <c r="X94" s="368"/>
      <c r="Y94" s="368"/>
      <c r="Z94" s="368"/>
      <c r="AA94" s="368"/>
      <c r="AB94" s="368"/>
      <c r="AC94" s="368"/>
      <c r="AD94" s="368"/>
      <c r="AE94" s="368"/>
      <c r="AF94" s="368"/>
      <c r="AG94" s="368"/>
      <c r="AH94" s="368"/>
      <c r="AI94" s="368"/>
      <c r="AJ94" s="368"/>
      <c r="AK94" s="368"/>
      <c r="AL94" s="368"/>
      <c r="AM94" s="368"/>
      <c r="AN94" s="368"/>
    </row>
    <row r="95" spans="1:40" ht="12.75" customHeight="1">
      <c r="A95" s="151">
        <f t="shared" si="5"/>
        <v>3.0833333333333335</v>
      </c>
      <c r="B95" s="393">
        <f t="shared" si="17"/>
        <v>185</v>
      </c>
      <c r="C95" s="186">
        <f>Hydrograph!B54</f>
        <v>0</v>
      </c>
      <c r="D95" s="394">
        <f t="shared" si="6"/>
        <v>0</v>
      </c>
      <c r="E95" s="395" t="e">
        <f t="shared" ref="E95:F95" si="55">H94</f>
        <v>#N/A</v>
      </c>
      <c r="F95" s="375" t="e">
        <f t="shared" si="55"/>
        <v>#N/A</v>
      </c>
      <c r="G95" s="375" t="e">
        <f t="shared" si="7"/>
        <v>#N/A</v>
      </c>
      <c r="H95" s="395" t="e">
        <f t="shared" si="8"/>
        <v>#N/A</v>
      </c>
      <c r="I95" s="375" t="e">
        <f t="shared" si="9"/>
        <v>#N/A</v>
      </c>
      <c r="J95" s="395" t="e">
        <f t="shared" si="19"/>
        <v>#N/A</v>
      </c>
      <c r="K95" s="396" t="e">
        <f t="shared" si="10"/>
        <v>#N/A</v>
      </c>
      <c r="L95" s="368"/>
      <c r="M95" s="368"/>
      <c r="N95" s="372"/>
      <c r="O95" s="3" t="e">
        <f t="shared" si="11"/>
        <v>#N/A</v>
      </c>
      <c r="P95" s="397" t="e">
        <f t="shared" si="12"/>
        <v>#N/A</v>
      </c>
      <c r="Q95" s="3" t="e">
        <f t="shared" si="13"/>
        <v>#N/A</v>
      </c>
      <c r="R95" s="369" t="e">
        <f t="shared" si="14"/>
        <v>#N/A</v>
      </c>
      <c r="S95" s="369" t="e">
        <f t="shared" si="15"/>
        <v>#N/A</v>
      </c>
      <c r="T95" s="398" t="e">
        <f t="shared" si="16"/>
        <v>#N/A</v>
      </c>
      <c r="U95" s="368"/>
      <c r="V95" s="368"/>
      <c r="W95" s="368"/>
      <c r="X95" s="368"/>
      <c r="Y95" s="368"/>
      <c r="Z95" s="368"/>
      <c r="AA95" s="368"/>
      <c r="AB95" s="368"/>
      <c r="AC95" s="368"/>
      <c r="AD95" s="368"/>
      <c r="AE95" s="368"/>
      <c r="AF95" s="368"/>
      <c r="AG95" s="368"/>
      <c r="AH95" s="368"/>
      <c r="AI95" s="368"/>
      <c r="AJ95" s="368"/>
      <c r="AK95" s="368"/>
      <c r="AL95" s="368"/>
      <c r="AM95" s="368"/>
      <c r="AN95" s="368"/>
    </row>
    <row r="96" spans="1:40" ht="12.75" customHeight="1">
      <c r="A96" s="151">
        <f t="shared" si="5"/>
        <v>3.1666666666666665</v>
      </c>
      <c r="B96" s="393">
        <f t="shared" si="17"/>
        <v>190</v>
      </c>
      <c r="C96" s="186">
        <f>Hydrograph!B55</f>
        <v>0</v>
      </c>
      <c r="D96" s="394">
        <f t="shared" si="6"/>
        <v>0</v>
      </c>
      <c r="E96" s="395" t="e">
        <f t="shared" ref="E96:F96" si="56">H95</f>
        <v>#N/A</v>
      </c>
      <c r="F96" s="375" t="e">
        <f t="shared" si="56"/>
        <v>#N/A</v>
      </c>
      <c r="G96" s="375" t="e">
        <f t="shared" si="7"/>
        <v>#N/A</v>
      </c>
      <c r="H96" s="395" t="e">
        <f t="shared" si="8"/>
        <v>#N/A</v>
      </c>
      <c r="I96" s="375" t="e">
        <f t="shared" si="9"/>
        <v>#N/A</v>
      </c>
      <c r="J96" s="395" t="e">
        <f t="shared" si="19"/>
        <v>#N/A</v>
      </c>
      <c r="K96" s="396" t="e">
        <f t="shared" si="10"/>
        <v>#N/A</v>
      </c>
      <c r="L96" s="368"/>
      <c r="M96" s="368"/>
      <c r="N96" s="372"/>
      <c r="O96" s="3" t="e">
        <f t="shared" si="11"/>
        <v>#N/A</v>
      </c>
      <c r="P96" s="397" t="e">
        <f t="shared" si="12"/>
        <v>#N/A</v>
      </c>
      <c r="Q96" s="3" t="e">
        <f t="shared" si="13"/>
        <v>#N/A</v>
      </c>
      <c r="R96" s="369" t="e">
        <f t="shared" si="14"/>
        <v>#N/A</v>
      </c>
      <c r="S96" s="369" t="e">
        <f t="shared" si="15"/>
        <v>#N/A</v>
      </c>
      <c r="T96" s="398" t="e">
        <f t="shared" si="16"/>
        <v>#N/A</v>
      </c>
      <c r="U96" s="368"/>
      <c r="V96" s="368"/>
      <c r="W96" s="368"/>
      <c r="X96" s="368"/>
      <c r="Y96" s="368"/>
      <c r="Z96" s="368"/>
      <c r="AA96" s="368"/>
      <c r="AB96" s="368"/>
      <c r="AC96" s="368"/>
      <c r="AD96" s="368"/>
      <c r="AE96" s="368"/>
      <c r="AF96" s="368"/>
      <c r="AG96" s="368"/>
      <c r="AH96" s="368"/>
      <c r="AI96" s="368"/>
      <c r="AJ96" s="368"/>
      <c r="AK96" s="368"/>
      <c r="AL96" s="368"/>
      <c r="AM96" s="368"/>
      <c r="AN96" s="368"/>
    </row>
    <row r="97" spans="1:40" ht="12.75" customHeight="1">
      <c r="A97" s="151">
        <f t="shared" si="5"/>
        <v>3.25</v>
      </c>
      <c r="B97" s="393">
        <f t="shared" si="17"/>
        <v>195</v>
      </c>
      <c r="C97" s="186">
        <f>Hydrograph!B56</f>
        <v>0</v>
      </c>
      <c r="D97" s="394">
        <f t="shared" si="6"/>
        <v>0</v>
      </c>
      <c r="E97" s="395" t="e">
        <f t="shared" ref="E97:F97" si="57">H96</f>
        <v>#N/A</v>
      </c>
      <c r="F97" s="375" t="e">
        <f t="shared" si="57"/>
        <v>#N/A</v>
      </c>
      <c r="G97" s="375" t="e">
        <f t="shared" si="7"/>
        <v>#N/A</v>
      </c>
      <c r="H97" s="395" t="e">
        <f t="shared" si="8"/>
        <v>#N/A</v>
      </c>
      <c r="I97" s="375" t="e">
        <f t="shared" si="9"/>
        <v>#N/A</v>
      </c>
      <c r="J97" s="395" t="e">
        <f t="shared" si="19"/>
        <v>#N/A</v>
      </c>
      <c r="K97" s="396" t="e">
        <f t="shared" si="10"/>
        <v>#N/A</v>
      </c>
      <c r="L97" s="368"/>
      <c r="M97" s="368"/>
      <c r="N97" s="372"/>
      <c r="O97" s="3" t="e">
        <f t="shared" si="11"/>
        <v>#N/A</v>
      </c>
      <c r="P97" s="397" t="e">
        <f t="shared" si="12"/>
        <v>#N/A</v>
      </c>
      <c r="Q97" s="3" t="e">
        <f t="shared" si="13"/>
        <v>#N/A</v>
      </c>
      <c r="R97" s="369" t="e">
        <f t="shared" si="14"/>
        <v>#N/A</v>
      </c>
      <c r="S97" s="369" t="e">
        <f t="shared" si="15"/>
        <v>#N/A</v>
      </c>
      <c r="T97" s="398" t="e">
        <f t="shared" si="16"/>
        <v>#N/A</v>
      </c>
      <c r="U97" s="368"/>
      <c r="V97" s="368"/>
      <c r="W97" s="368"/>
      <c r="X97" s="368"/>
      <c r="Y97" s="368"/>
      <c r="Z97" s="368"/>
      <c r="AA97" s="368"/>
      <c r="AB97" s="368"/>
      <c r="AC97" s="368"/>
      <c r="AD97" s="368"/>
      <c r="AE97" s="368"/>
      <c r="AF97" s="368"/>
      <c r="AG97" s="368"/>
      <c r="AH97" s="368"/>
      <c r="AI97" s="368"/>
      <c r="AJ97" s="368"/>
      <c r="AK97" s="368"/>
      <c r="AL97" s="368"/>
      <c r="AM97" s="368"/>
      <c r="AN97" s="368"/>
    </row>
    <row r="98" spans="1:40" ht="12.75" customHeight="1">
      <c r="A98" s="151">
        <f t="shared" si="5"/>
        <v>3.3333333333333335</v>
      </c>
      <c r="B98" s="393">
        <f t="shared" si="17"/>
        <v>200</v>
      </c>
      <c r="C98" s="186">
        <f>Hydrograph!B57</f>
        <v>0</v>
      </c>
      <c r="D98" s="394">
        <f t="shared" si="6"/>
        <v>0</v>
      </c>
      <c r="E98" s="395" t="e">
        <f t="shared" ref="E98:F98" si="58">H97</f>
        <v>#N/A</v>
      </c>
      <c r="F98" s="375" t="e">
        <f t="shared" si="58"/>
        <v>#N/A</v>
      </c>
      <c r="G98" s="375" t="e">
        <f t="shared" si="7"/>
        <v>#N/A</v>
      </c>
      <c r="H98" s="395" t="e">
        <f t="shared" si="8"/>
        <v>#N/A</v>
      </c>
      <c r="I98" s="375" t="e">
        <f t="shared" si="9"/>
        <v>#N/A</v>
      </c>
      <c r="J98" s="395" t="e">
        <f t="shared" si="19"/>
        <v>#N/A</v>
      </c>
      <c r="K98" s="396" t="e">
        <f t="shared" si="10"/>
        <v>#N/A</v>
      </c>
      <c r="L98" s="368"/>
      <c r="M98" s="368"/>
      <c r="N98" s="372"/>
      <c r="O98" s="3" t="e">
        <f t="shared" si="11"/>
        <v>#N/A</v>
      </c>
      <c r="P98" s="397" t="e">
        <f t="shared" si="12"/>
        <v>#N/A</v>
      </c>
      <c r="Q98" s="3" t="e">
        <f t="shared" si="13"/>
        <v>#N/A</v>
      </c>
      <c r="R98" s="369" t="e">
        <f t="shared" si="14"/>
        <v>#N/A</v>
      </c>
      <c r="S98" s="369" t="e">
        <f t="shared" si="15"/>
        <v>#N/A</v>
      </c>
      <c r="T98" s="398" t="e">
        <f t="shared" si="16"/>
        <v>#N/A</v>
      </c>
      <c r="U98" s="368"/>
      <c r="V98" s="368"/>
      <c r="W98" s="368"/>
      <c r="X98" s="368"/>
      <c r="Y98" s="368"/>
      <c r="Z98" s="368"/>
      <c r="AA98" s="368"/>
      <c r="AB98" s="368"/>
      <c r="AC98" s="368"/>
      <c r="AD98" s="368"/>
      <c r="AE98" s="368"/>
      <c r="AF98" s="368"/>
      <c r="AG98" s="368"/>
      <c r="AH98" s="368"/>
      <c r="AI98" s="368"/>
      <c r="AJ98" s="368"/>
      <c r="AK98" s="368"/>
      <c r="AL98" s="368"/>
      <c r="AM98" s="368"/>
      <c r="AN98" s="368"/>
    </row>
    <row r="99" spans="1:40" ht="12.75" customHeight="1">
      <c r="A99" s="151">
        <f t="shared" si="5"/>
        <v>3.4166666666666665</v>
      </c>
      <c r="B99" s="393">
        <f t="shared" si="17"/>
        <v>205</v>
      </c>
      <c r="C99" s="186">
        <f>Hydrograph!B58</f>
        <v>0</v>
      </c>
      <c r="D99" s="394">
        <f t="shared" si="6"/>
        <v>0</v>
      </c>
      <c r="E99" s="395" t="e">
        <f t="shared" ref="E99:F99" si="59">H98</f>
        <v>#N/A</v>
      </c>
      <c r="F99" s="375" t="e">
        <f t="shared" si="59"/>
        <v>#N/A</v>
      </c>
      <c r="G99" s="375" t="e">
        <f t="shared" si="7"/>
        <v>#N/A</v>
      </c>
      <c r="H99" s="395" t="e">
        <f t="shared" si="8"/>
        <v>#N/A</v>
      </c>
      <c r="I99" s="375" t="e">
        <f t="shared" si="9"/>
        <v>#N/A</v>
      </c>
      <c r="J99" s="395" t="e">
        <f t="shared" si="19"/>
        <v>#N/A</v>
      </c>
      <c r="K99" s="396" t="e">
        <f t="shared" si="10"/>
        <v>#N/A</v>
      </c>
      <c r="L99" s="368"/>
      <c r="M99" s="368"/>
      <c r="N99" s="372"/>
      <c r="O99" s="3" t="e">
        <f t="shared" si="11"/>
        <v>#N/A</v>
      </c>
      <c r="P99" s="397" t="e">
        <f t="shared" si="12"/>
        <v>#N/A</v>
      </c>
      <c r="Q99" s="3" t="e">
        <f t="shared" si="13"/>
        <v>#N/A</v>
      </c>
      <c r="R99" s="369" t="e">
        <f t="shared" si="14"/>
        <v>#N/A</v>
      </c>
      <c r="S99" s="369" t="e">
        <f t="shared" si="15"/>
        <v>#N/A</v>
      </c>
      <c r="T99" s="398" t="e">
        <f t="shared" si="16"/>
        <v>#N/A</v>
      </c>
      <c r="U99" s="368"/>
      <c r="V99" s="368"/>
      <c r="W99" s="368"/>
      <c r="X99" s="368"/>
      <c r="Y99" s="368"/>
      <c r="Z99" s="368"/>
      <c r="AA99" s="368"/>
      <c r="AB99" s="368"/>
      <c r="AC99" s="368"/>
      <c r="AD99" s="368"/>
      <c r="AE99" s="368"/>
      <c r="AF99" s="368"/>
      <c r="AG99" s="368"/>
      <c r="AH99" s="368"/>
      <c r="AI99" s="368"/>
      <c r="AJ99" s="368"/>
      <c r="AK99" s="368"/>
      <c r="AL99" s="368"/>
      <c r="AM99" s="368"/>
      <c r="AN99" s="368"/>
    </row>
    <row r="100" spans="1:40" ht="12.75" customHeight="1">
      <c r="A100" s="151">
        <f t="shared" si="5"/>
        <v>3.5</v>
      </c>
      <c r="B100" s="393">
        <f t="shared" si="17"/>
        <v>210</v>
      </c>
      <c r="C100" s="186">
        <f>Hydrograph!B59</f>
        <v>0</v>
      </c>
      <c r="D100" s="394">
        <f t="shared" si="6"/>
        <v>0</v>
      </c>
      <c r="E100" s="395" t="e">
        <f t="shared" ref="E100:F100" si="60">H99</f>
        <v>#N/A</v>
      </c>
      <c r="F100" s="375" t="e">
        <f t="shared" si="60"/>
        <v>#N/A</v>
      </c>
      <c r="G100" s="375" t="e">
        <f t="shared" si="7"/>
        <v>#N/A</v>
      </c>
      <c r="H100" s="395" t="e">
        <f t="shared" si="8"/>
        <v>#N/A</v>
      </c>
      <c r="I100" s="375" t="e">
        <f t="shared" si="9"/>
        <v>#N/A</v>
      </c>
      <c r="J100" s="395" t="e">
        <f t="shared" si="19"/>
        <v>#N/A</v>
      </c>
      <c r="K100" s="396" t="e">
        <f t="shared" si="10"/>
        <v>#N/A</v>
      </c>
      <c r="L100" s="368"/>
      <c r="M100" s="368"/>
      <c r="N100" s="372"/>
      <c r="O100" s="3" t="e">
        <f t="shared" si="11"/>
        <v>#N/A</v>
      </c>
      <c r="P100" s="397" t="e">
        <f t="shared" si="12"/>
        <v>#N/A</v>
      </c>
      <c r="Q100" s="3" t="e">
        <f t="shared" si="13"/>
        <v>#N/A</v>
      </c>
      <c r="R100" s="369" t="e">
        <f t="shared" si="14"/>
        <v>#N/A</v>
      </c>
      <c r="S100" s="369" t="e">
        <f t="shared" si="15"/>
        <v>#N/A</v>
      </c>
      <c r="T100" s="398" t="e">
        <f t="shared" si="16"/>
        <v>#N/A</v>
      </c>
      <c r="U100" s="368"/>
      <c r="V100" s="368"/>
      <c r="W100" s="368"/>
      <c r="X100" s="368"/>
      <c r="Y100" s="368"/>
      <c r="Z100" s="368"/>
      <c r="AA100" s="368"/>
      <c r="AB100" s="368"/>
      <c r="AC100" s="368"/>
      <c r="AD100" s="368"/>
      <c r="AE100" s="368"/>
      <c r="AF100" s="368"/>
      <c r="AG100" s="368"/>
      <c r="AH100" s="368"/>
      <c r="AI100" s="368"/>
      <c r="AJ100" s="368"/>
      <c r="AK100" s="368"/>
      <c r="AL100" s="368"/>
      <c r="AM100" s="368"/>
      <c r="AN100" s="368"/>
    </row>
    <row r="101" spans="1:40" ht="12.75" customHeight="1">
      <c r="A101" s="151">
        <f t="shared" si="5"/>
        <v>3.5833333333333335</v>
      </c>
      <c r="B101" s="393">
        <f t="shared" si="17"/>
        <v>215</v>
      </c>
      <c r="C101" s="186">
        <f>Hydrograph!B60</f>
        <v>0</v>
      </c>
      <c r="D101" s="394">
        <f t="shared" si="6"/>
        <v>0</v>
      </c>
      <c r="E101" s="395" t="e">
        <f t="shared" ref="E101:F101" si="61">H100</f>
        <v>#N/A</v>
      </c>
      <c r="F101" s="375" t="e">
        <f t="shared" si="61"/>
        <v>#N/A</v>
      </c>
      <c r="G101" s="375" t="e">
        <f t="shared" si="7"/>
        <v>#N/A</v>
      </c>
      <c r="H101" s="395" t="e">
        <f t="shared" si="8"/>
        <v>#N/A</v>
      </c>
      <c r="I101" s="375" t="e">
        <f t="shared" si="9"/>
        <v>#N/A</v>
      </c>
      <c r="J101" s="395" t="e">
        <f t="shared" si="19"/>
        <v>#N/A</v>
      </c>
      <c r="K101" s="396" t="e">
        <f t="shared" si="10"/>
        <v>#N/A</v>
      </c>
      <c r="L101" s="368"/>
      <c r="M101" s="368"/>
      <c r="N101" s="372"/>
      <c r="O101" s="3" t="e">
        <f t="shared" si="11"/>
        <v>#N/A</v>
      </c>
      <c r="P101" s="397" t="e">
        <f t="shared" si="12"/>
        <v>#N/A</v>
      </c>
      <c r="Q101" s="3" t="e">
        <f t="shared" si="13"/>
        <v>#N/A</v>
      </c>
      <c r="R101" s="369" t="e">
        <f t="shared" si="14"/>
        <v>#N/A</v>
      </c>
      <c r="S101" s="369" t="e">
        <f t="shared" si="15"/>
        <v>#N/A</v>
      </c>
      <c r="T101" s="398" t="e">
        <f t="shared" si="16"/>
        <v>#N/A</v>
      </c>
      <c r="U101" s="368"/>
      <c r="V101" s="368"/>
      <c r="W101" s="368"/>
      <c r="X101" s="368"/>
      <c r="Y101" s="368"/>
      <c r="Z101" s="368"/>
      <c r="AA101" s="368"/>
      <c r="AB101" s="368"/>
      <c r="AC101" s="368"/>
      <c r="AD101" s="368"/>
      <c r="AE101" s="368"/>
      <c r="AF101" s="368"/>
      <c r="AG101" s="368"/>
      <c r="AH101" s="368"/>
      <c r="AI101" s="368"/>
      <c r="AJ101" s="368"/>
      <c r="AK101" s="368"/>
      <c r="AL101" s="368"/>
      <c r="AM101" s="368"/>
      <c r="AN101" s="368"/>
    </row>
    <row r="102" spans="1:40" ht="12.75" customHeight="1">
      <c r="A102" s="151">
        <f t="shared" si="5"/>
        <v>3.6666666666666665</v>
      </c>
      <c r="B102" s="393">
        <f t="shared" si="17"/>
        <v>220</v>
      </c>
      <c r="C102" s="186">
        <f>Hydrograph!B61</f>
        <v>0</v>
      </c>
      <c r="D102" s="394">
        <f t="shared" si="6"/>
        <v>0</v>
      </c>
      <c r="E102" s="395" t="e">
        <f t="shared" ref="E102:F102" si="62">H101</f>
        <v>#N/A</v>
      </c>
      <c r="F102" s="375" t="e">
        <f t="shared" si="62"/>
        <v>#N/A</v>
      </c>
      <c r="G102" s="375" t="e">
        <f t="shared" si="7"/>
        <v>#N/A</v>
      </c>
      <c r="H102" s="395" t="e">
        <f t="shared" si="8"/>
        <v>#N/A</v>
      </c>
      <c r="I102" s="375" t="e">
        <f t="shared" si="9"/>
        <v>#N/A</v>
      </c>
      <c r="J102" s="395" t="e">
        <f t="shared" si="19"/>
        <v>#N/A</v>
      </c>
      <c r="K102" s="396" t="e">
        <f t="shared" si="10"/>
        <v>#N/A</v>
      </c>
      <c r="L102" s="368"/>
      <c r="M102" s="368"/>
      <c r="N102" s="372"/>
      <c r="O102" s="3" t="e">
        <f t="shared" si="11"/>
        <v>#N/A</v>
      </c>
      <c r="P102" s="397" t="e">
        <f t="shared" si="12"/>
        <v>#N/A</v>
      </c>
      <c r="Q102" s="3" t="e">
        <f t="shared" si="13"/>
        <v>#N/A</v>
      </c>
      <c r="R102" s="369" t="e">
        <f t="shared" si="14"/>
        <v>#N/A</v>
      </c>
      <c r="S102" s="369" t="e">
        <f t="shared" si="15"/>
        <v>#N/A</v>
      </c>
      <c r="T102" s="398" t="e">
        <f t="shared" si="16"/>
        <v>#N/A</v>
      </c>
      <c r="U102" s="368"/>
      <c r="V102" s="368"/>
      <c r="W102" s="368"/>
      <c r="X102" s="368"/>
      <c r="Y102" s="368"/>
      <c r="Z102" s="368"/>
      <c r="AA102" s="368"/>
      <c r="AB102" s="368"/>
      <c r="AC102" s="368"/>
      <c r="AD102" s="368"/>
      <c r="AE102" s="368"/>
      <c r="AF102" s="368"/>
      <c r="AG102" s="368"/>
      <c r="AH102" s="368"/>
      <c r="AI102" s="368"/>
      <c r="AJ102" s="368"/>
      <c r="AK102" s="368"/>
      <c r="AL102" s="368"/>
      <c r="AM102" s="368"/>
      <c r="AN102" s="368"/>
    </row>
    <row r="103" spans="1:40" ht="12.75" customHeight="1">
      <c r="A103" s="151">
        <f t="shared" si="5"/>
        <v>3.75</v>
      </c>
      <c r="B103" s="393">
        <f t="shared" si="17"/>
        <v>225</v>
      </c>
      <c r="C103" s="186">
        <f>Hydrograph!B62</f>
        <v>0</v>
      </c>
      <c r="D103" s="394">
        <f t="shared" si="6"/>
        <v>0</v>
      </c>
      <c r="E103" s="395" t="e">
        <f t="shared" ref="E103:F103" si="63">H102</f>
        <v>#N/A</v>
      </c>
      <c r="F103" s="375" t="e">
        <f t="shared" si="63"/>
        <v>#N/A</v>
      </c>
      <c r="G103" s="375" t="e">
        <f t="shared" si="7"/>
        <v>#N/A</v>
      </c>
      <c r="H103" s="395" t="e">
        <f t="shared" si="8"/>
        <v>#N/A</v>
      </c>
      <c r="I103" s="375" t="e">
        <f t="shared" si="9"/>
        <v>#N/A</v>
      </c>
      <c r="J103" s="395" t="e">
        <f t="shared" si="19"/>
        <v>#N/A</v>
      </c>
      <c r="K103" s="396" t="e">
        <f t="shared" si="10"/>
        <v>#N/A</v>
      </c>
      <c r="L103" s="368"/>
      <c r="M103" s="368"/>
      <c r="N103" s="372"/>
      <c r="O103" s="3" t="e">
        <f t="shared" si="11"/>
        <v>#N/A</v>
      </c>
      <c r="P103" s="397" t="e">
        <f t="shared" si="12"/>
        <v>#N/A</v>
      </c>
      <c r="Q103" s="3" t="e">
        <f t="shared" si="13"/>
        <v>#N/A</v>
      </c>
      <c r="R103" s="369" t="e">
        <f t="shared" si="14"/>
        <v>#N/A</v>
      </c>
      <c r="S103" s="369" t="e">
        <f t="shared" si="15"/>
        <v>#N/A</v>
      </c>
      <c r="T103" s="398" t="e">
        <f t="shared" si="16"/>
        <v>#N/A</v>
      </c>
      <c r="U103" s="368"/>
      <c r="V103" s="368"/>
      <c r="W103" s="368"/>
      <c r="X103" s="368"/>
      <c r="Y103" s="368"/>
      <c r="Z103" s="368"/>
      <c r="AA103" s="368"/>
      <c r="AB103" s="368"/>
      <c r="AC103" s="368"/>
      <c r="AD103" s="368"/>
      <c r="AE103" s="368"/>
      <c r="AF103" s="368"/>
      <c r="AG103" s="368"/>
      <c r="AH103" s="368"/>
      <c r="AI103" s="368"/>
      <c r="AJ103" s="368"/>
      <c r="AK103" s="368"/>
      <c r="AL103" s="368"/>
      <c r="AM103" s="368"/>
      <c r="AN103" s="368"/>
    </row>
    <row r="104" spans="1:40" ht="12.75" customHeight="1">
      <c r="A104" s="151">
        <f t="shared" si="5"/>
        <v>3.8333333333333335</v>
      </c>
      <c r="B104" s="393">
        <f t="shared" si="17"/>
        <v>230</v>
      </c>
      <c r="C104" s="186">
        <f>Hydrograph!B63</f>
        <v>0</v>
      </c>
      <c r="D104" s="394">
        <f t="shared" si="6"/>
        <v>0</v>
      </c>
      <c r="E104" s="395" t="e">
        <f t="shared" ref="E104:F104" si="64">H103</f>
        <v>#N/A</v>
      </c>
      <c r="F104" s="375" t="e">
        <f t="shared" si="64"/>
        <v>#N/A</v>
      </c>
      <c r="G104" s="375" t="e">
        <f t="shared" si="7"/>
        <v>#N/A</v>
      </c>
      <c r="H104" s="395" t="e">
        <f t="shared" si="8"/>
        <v>#N/A</v>
      </c>
      <c r="I104" s="375" t="e">
        <f t="shared" si="9"/>
        <v>#N/A</v>
      </c>
      <c r="J104" s="395" t="e">
        <f t="shared" si="19"/>
        <v>#N/A</v>
      </c>
      <c r="K104" s="396" t="e">
        <f t="shared" si="10"/>
        <v>#N/A</v>
      </c>
      <c r="L104" s="368"/>
      <c r="M104" s="368"/>
      <c r="N104" s="372"/>
      <c r="O104" s="3" t="e">
        <f t="shared" si="11"/>
        <v>#N/A</v>
      </c>
      <c r="P104" s="397" t="e">
        <f t="shared" si="12"/>
        <v>#N/A</v>
      </c>
      <c r="Q104" s="3" t="e">
        <f t="shared" si="13"/>
        <v>#N/A</v>
      </c>
      <c r="R104" s="369" t="e">
        <f t="shared" si="14"/>
        <v>#N/A</v>
      </c>
      <c r="S104" s="369" t="e">
        <f t="shared" si="15"/>
        <v>#N/A</v>
      </c>
      <c r="T104" s="398" t="e">
        <f t="shared" si="16"/>
        <v>#N/A</v>
      </c>
      <c r="U104" s="368"/>
      <c r="V104" s="368"/>
      <c r="W104" s="368"/>
      <c r="X104" s="368"/>
      <c r="Y104" s="368"/>
      <c r="Z104" s="368"/>
      <c r="AA104" s="368"/>
      <c r="AB104" s="368"/>
      <c r="AC104" s="368"/>
      <c r="AD104" s="368"/>
      <c r="AE104" s="368"/>
      <c r="AF104" s="368"/>
      <c r="AG104" s="368"/>
      <c r="AH104" s="368"/>
      <c r="AI104" s="368"/>
      <c r="AJ104" s="368"/>
      <c r="AK104" s="368"/>
      <c r="AL104" s="368"/>
      <c r="AM104" s="368"/>
      <c r="AN104" s="368"/>
    </row>
    <row r="105" spans="1:40" ht="12.75" customHeight="1">
      <c r="A105" s="151">
        <f t="shared" si="5"/>
        <v>3.9166666666666665</v>
      </c>
      <c r="B105" s="393">
        <f t="shared" si="17"/>
        <v>235</v>
      </c>
      <c r="C105" s="186">
        <f>Hydrograph!B64</f>
        <v>0</v>
      </c>
      <c r="D105" s="394">
        <f t="shared" si="6"/>
        <v>0</v>
      </c>
      <c r="E105" s="395" t="e">
        <f t="shared" ref="E105:F105" si="65">H104</f>
        <v>#N/A</v>
      </c>
      <c r="F105" s="375" t="e">
        <f t="shared" si="65"/>
        <v>#N/A</v>
      </c>
      <c r="G105" s="375" t="e">
        <f t="shared" si="7"/>
        <v>#N/A</v>
      </c>
      <c r="H105" s="395" t="e">
        <f t="shared" si="8"/>
        <v>#N/A</v>
      </c>
      <c r="I105" s="375" t="e">
        <f t="shared" si="9"/>
        <v>#N/A</v>
      </c>
      <c r="J105" s="395" t="e">
        <f t="shared" si="19"/>
        <v>#N/A</v>
      </c>
      <c r="K105" s="396" t="e">
        <f t="shared" si="10"/>
        <v>#N/A</v>
      </c>
      <c r="L105" s="368"/>
      <c r="M105" s="368"/>
      <c r="N105" s="372"/>
      <c r="O105" s="3" t="e">
        <f t="shared" si="11"/>
        <v>#N/A</v>
      </c>
      <c r="P105" s="397" t="e">
        <f t="shared" si="12"/>
        <v>#N/A</v>
      </c>
      <c r="Q105" s="3" t="e">
        <f t="shared" si="13"/>
        <v>#N/A</v>
      </c>
      <c r="R105" s="369" t="e">
        <f t="shared" si="14"/>
        <v>#N/A</v>
      </c>
      <c r="S105" s="369" t="e">
        <f t="shared" si="15"/>
        <v>#N/A</v>
      </c>
      <c r="T105" s="398" t="e">
        <f t="shared" si="16"/>
        <v>#N/A</v>
      </c>
      <c r="U105" s="368"/>
      <c r="V105" s="368"/>
      <c r="W105" s="368"/>
      <c r="X105" s="368"/>
      <c r="Y105" s="368"/>
      <c r="Z105" s="368"/>
      <c r="AA105" s="368"/>
      <c r="AB105" s="368"/>
      <c r="AC105" s="368"/>
      <c r="AD105" s="368"/>
      <c r="AE105" s="368"/>
      <c r="AF105" s="368"/>
      <c r="AG105" s="368"/>
      <c r="AH105" s="368"/>
      <c r="AI105" s="368"/>
      <c r="AJ105" s="368"/>
      <c r="AK105" s="368"/>
      <c r="AL105" s="368"/>
      <c r="AM105" s="368"/>
      <c r="AN105" s="368"/>
    </row>
    <row r="106" spans="1:40" ht="12.75" customHeight="1">
      <c r="A106" s="151">
        <f t="shared" si="5"/>
        <v>4</v>
      </c>
      <c r="B106" s="393">
        <f t="shared" si="17"/>
        <v>240</v>
      </c>
      <c r="C106" s="186">
        <f>Hydrograph!B65</f>
        <v>0</v>
      </c>
      <c r="D106" s="394">
        <f t="shared" si="6"/>
        <v>0</v>
      </c>
      <c r="E106" s="395" t="e">
        <f t="shared" ref="E106:F106" si="66">H105</f>
        <v>#N/A</v>
      </c>
      <c r="F106" s="375" t="e">
        <f t="shared" si="66"/>
        <v>#N/A</v>
      </c>
      <c r="G106" s="375" t="e">
        <f t="shared" si="7"/>
        <v>#N/A</v>
      </c>
      <c r="H106" s="395" t="e">
        <f t="shared" si="8"/>
        <v>#N/A</v>
      </c>
      <c r="I106" s="375" t="e">
        <f t="shared" si="9"/>
        <v>#N/A</v>
      </c>
      <c r="J106" s="395" t="e">
        <f t="shared" si="19"/>
        <v>#N/A</v>
      </c>
      <c r="K106" s="396" t="e">
        <f t="shared" si="10"/>
        <v>#N/A</v>
      </c>
      <c r="L106" s="368"/>
      <c r="M106" s="368"/>
      <c r="N106" s="372"/>
      <c r="O106" s="3" t="e">
        <f t="shared" si="11"/>
        <v>#N/A</v>
      </c>
      <c r="P106" s="397" t="e">
        <f t="shared" si="12"/>
        <v>#N/A</v>
      </c>
      <c r="Q106" s="3" t="e">
        <f t="shared" si="13"/>
        <v>#N/A</v>
      </c>
      <c r="R106" s="369" t="e">
        <f t="shared" si="14"/>
        <v>#N/A</v>
      </c>
      <c r="S106" s="369" t="e">
        <f t="shared" si="15"/>
        <v>#N/A</v>
      </c>
      <c r="T106" s="398" t="e">
        <f t="shared" si="16"/>
        <v>#N/A</v>
      </c>
      <c r="U106" s="368"/>
      <c r="V106" s="368"/>
      <c r="W106" s="368"/>
      <c r="X106" s="368"/>
      <c r="Y106" s="368"/>
      <c r="Z106" s="368"/>
      <c r="AA106" s="368"/>
      <c r="AB106" s="368"/>
      <c r="AC106" s="368"/>
      <c r="AD106" s="368"/>
      <c r="AE106" s="368"/>
      <c r="AF106" s="368"/>
      <c r="AG106" s="368"/>
      <c r="AH106" s="368"/>
      <c r="AI106" s="368"/>
      <c r="AJ106" s="368"/>
      <c r="AK106" s="368"/>
      <c r="AL106" s="368"/>
      <c r="AM106" s="368"/>
      <c r="AN106" s="368"/>
    </row>
    <row r="107" spans="1:40" ht="12.75" customHeight="1">
      <c r="A107" s="151">
        <f t="shared" si="5"/>
        <v>4.083333333333333</v>
      </c>
      <c r="B107" s="393">
        <f t="shared" si="17"/>
        <v>245</v>
      </c>
      <c r="C107" s="186">
        <f>Hydrograph!B66</f>
        <v>0</v>
      </c>
      <c r="D107" s="394">
        <f t="shared" si="6"/>
        <v>0</v>
      </c>
      <c r="E107" s="395" t="e">
        <f t="shared" ref="E107:F107" si="67">H106</f>
        <v>#N/A</v>
      </c>
      <c r="F107" s="375" t="e">
        <f t="shared" si="67"/>
        <v>#N/A</v>
      </c>
      <c r="G107" s="375" t="e">
        <f t="shared" si="7"/>
        <v>#N/A</v>
      </c>
      <c r="H107" s="395" t="e">
        <f t="shared" si="8"/>
        <v>#N/A</v>
      </c>
      <c r="I107" s="375" t="e">
        <f t="shared" si="9"/>
        <v>#N/A</v>
      </c>
      <c r="J107" s="395" t="e">
        <f t="shared" si="19"/>
        <v>#N/A</v>
      </c>
      <c r="K107" s="396" t="e">
        <f t="shared" si="10"/>
        <v>#N/A</v>
      </c>
      <c r="L107" s="368"/>
      <c r="M107" s="368"/>
      <c r="N107" s="372"/>
      <c r="O107" s="3" t="e">
        <f t="shared" si="11"/>
        <v>#N/A</v>
      </c>
      <c r="P107" s="397" t="e">
        <f t="shared" si="12"/>
        <v>#N/A</v>
      </c>
      <c r="Q107" s="3" t="e">
        <f t="shared" si="13"/>
        <v>#N/A</v>
      </c>
      <c r="R107" s="369" t="e">
        <f t="shared" si="14"/>
        <v>#N/A</v>
      </c>
      <c r="S107" s="369" t="e">
        <f t="shared" si="15"/>
        <v>#N/A</v>
      </c>
      <c r="T107" s="398" t="e">
        <f t="shared" si="16"/>
        <v>#N/A</v>
      </c>
      <c r="U107" s="368"/>
      <c r="V107" s="368"/>
      <c r="W107" s="368"/>
      <c r="X107" s="368"/>
      <c r="Y107" s="368"/>
      <c r="Z107" s="368"/>
      <c r="AA107" s="368"/>
      <c r="AB107" s="368"/>
      <c r="AC107" s="368"/>
      <c r="AD107" s="368"/>
      <c r="AE107" s="368"/>
      <c r="AF107" s="368"/>
      <c r="AG107" s="368"/>
      <c r="AH107" s="368"/>
      <c r="AI107" s="368"/>
      <c r="AJ107" s="368"/>
      <c r="AK107" s="368"/>
      <c r="AL107" s="368"/>
      <c r="AM107" s="368"/>
      <c r="AN107" s="368"/>
    </row>
    <row r="108" spans="1:40" ht="12.75" customHeight="1">
      <c r="A108" s="151">
        <f t="shared" si="5"/>
        <v>4.166666666666667</v>
      </c>
      <c r="B108" s="393">
        <f t="shared" si="17"/>
        <v>250</v>
      </c>
      <c r="C108" s="186">
        <f>Hydrograph!B67</f>
        <v>0</v>
      </c>
      <c r="D108" s="394">
        <f t="shared" si="6"/>
        <v>0</v>
      </c>
      <c r="E108" s="395" t="e">
        <f t="shared" ref="E108:F108" si="68">H107</f>
        <v>#N/A</v>
      </c>
      <c r="F108" s="375" t="e">
        <f t="shared" si="68"/>
        <v>#N/A</v>
      </c>
      <c r="G108" s="375" t="e">
        <f t="shared" si="7"/>
        <v>#N/A</v>
      </c>
      <c r="H108" s="395" t="e">
        <f t="shared" si="8"/>
        <v>#N/A</v>
      </c>
      <c r="I108" s="375" t="e">
        <f t="shared" si="9"/>
        <v>#N/A</v>
      </c>
      <c r="J108" s="395" t="e">
        <f t="shared" si="19"/>
        <v>#N/A</v>
      </c>
      <c r="K108" s="396" t="e">
        <f t="shared" si="10"/>
        <v>#N/A</v>
      </c>
      <c r="L108" s="368"/>
      <c r="M108" s="368"/>
      <c r="N108" s="372"/>
      <c r="O108" s="3" t="e">
        <f t="shared" si="11"/>
        <v>#N/A</v>
      </c>
      <c r="P108" s="397" t="e">
        <f t="shared" si="12"/>
        <v>#N/A</v>
      </c>
      <c r="Q108" s="3" t="e">
        <f t="shared" si="13"/>
        <v>#N/A</v>
      </c>
      <c r="R108" s="369" t="e">
        <f t="shared" si="14"/>
        <v>#N/A</v>
      </c>
      <c r="S108" s="369" t="e">
        <f t="shared" si="15"/>
        <v>#N/A</v>
      </c>
      <c r="T108" s="398" t="e">
        <f t="shared" si="16"/>
        <v>#N/A</v>
      </c>
      <c r="U108" s="368"/>
      <c r="V108" s="368"/>
      <c r="W108" s="368"/>
      <c r="X108" s="368"/>
      <c r="Y108" s="368"/>
      <c r="Z108" s="368"/>
      <c r="AA108" s="368"/>
      <c r="AB108" s="368"/>
      <c r="AC108" s="368"/>
      <c r="AD108" s="368"/>
      <c r="AE108" s="368"/>
      <c r="AF108" s="368"/>
      <c r="AG108" s="368"/>
      <c r="AH108" s="368"/>
      <c r="AI108" s="368"/>
      <c r="AJ108" s="368"/>
      <c r="AK108" s="368"/>
      <c r="AL108" s="368"/>
      <c r="AM108" s="368"/>
      <c r="AN108" s="368"/>
    </row>
    <row r="109" spans="1:40" ht="12.75" customHeight="1">
      <c r="A109" s="151">
        <f t="shared" si="5"/>
        <v>4.25</v>
      </c>
      <c r="B109" s="393">
        <f t="shared" si="17"/>
        <v>255</v>
      </c>
      <c r="C109" s="186">
        <f>Hydrograph!B68</f>
        <v>0</v>
      </c>
      <c r="D109" s="394">
        <f t="shared" si="6"/>
        <v>0</v>
      </c>
      <c r="E109" s="395" t="e">
        <f t="shared" ref="E109:F109" si="69">H108</f>
        <v>#N/A</v>
      </c>
      <c r="F109" s="375" t="e">
        <f t="shared" si="69"/>
        <v>#N/A</v>
      </c>
      <c r="G109" s="375" t="e">
        <f t="shared" si="7"/>
        <v>#N/A</v>
      </c>
      <c r="H109" s="395" t="e">
        <f t="shared" si="8"/>
        <v>#N/A</v>
      </c>
      <c r="I109" s="375" t="e">
        <f t="shared" si="9"/>
        <v>#N/A</v>
      </c>
      <c r="J109" s="395" t="e">
        <f t="shared" si="19"/>
        <v>#N/A</v>
      </c>
      <c r="K109" s="396" t="e">
        <f t="shared" si="10"/>
        <v>#N/A</v>
      </c>
      <c r="L109" s="368"/>
      <c r="M109" s="368"/>
      <c r="N109" s="372"/>
      <c r="O109" s="3" t="e">
        <f t="shared" si="11"/>
        <v>#N/A</v>
      </c>
      <c r="P109" s="397" t="e">
        <f t="shared" si="12"/>
        <v>#N/A</v>
      </c>
      <c r="Q109" s="3" t="e">
        <f t="shared" si="13"/>
        <v>#N/A</v>
      </c>
      <c r="R109" s="369" t="e">
        <f t="shared" si="14"/>
        <v>#N/A</v>
      </c>
      <c r="S109" s="369" t="e">
        <f t="shared" si="15"/>
        <v>#N/A</v>
      </c>
      <c r="T109" s="398" t="e">
        <f t="shared" si="16"/>
        <v>#N/A</v>
      </c>
      <c r="U109" s="368"/>
      <c r="V109" s="368"/>
      <c r="W109" s="368"/>
      <c r="X109" s="368"/>
      <c r="Y109" s="368"/>
      <c r="Z109" s="368"/>
      <c r="AA109" s="368"/>
      <c r="AB109" s="368"/>
      <c r="AC109" s="368"/>
      <c r="AD109" s="368"/>
      <c r="AE109" s="368"/>
      <c r="AF109" s="368"/>
      <c r="AG109" s="368"/>
      <c r="AH109" s="368"/>
      <c r="AI109" s="368"/>
      <c r="AJ109" s="368"/>
      <c r="AK109" s="368"/>
      <c r="AL109" s="368"/>
      <c r="AM109" s="368"/>
      <c r="AN109" s="368"/>
    </row>
    <row r="110" spans="1:40" ht="12.75" customHeight="1">
      <c r="A110" s="151">
        <f t="shared" si="5"/>
        <v>4.333333333333333</v>
      </c>
      <c r="B110" s="393">
        <f t="shared" si="17"/>
        <v>260</v>
      </c>
      <c r="C110" s="186">
        <f>Hydrograph!B69</f>
        <v>0</v>
      </c>
      <c r="D110" s="394">
        <f t="shared" si="6"/>
        <v>0</v>
      </c>
      <c r="E110" s="395" t="e">
        <f t="shared" ref="E110:F110" si="70">H109</f>
        <v>#N/A</v>
      </c>
      <c r="F110" s="375" t="e">
        <f t="shared" si="70"/>
        <v>#N/A</v>
      </c>
      <c r="G110" s="375" t="e">
        <f t="shared" si="7"/>
        <v>#N/A</v>
      </c>
      <c r="H110" s="395" t="e">
        <f t="shared" si="8"/>
        <v>#N/A</v>
      </c>
      <c r="I110" s="375" t="e">
        <f t="shared" si="9"/>
        <v>#N/A</v>
      </c>
      <c r="J110" s="395" t="e">
        <f t="shared" si="19"/>
        <v>#N/A</v>
      </c>
      <c r="K110" s="396" t="e">
        <f t="shared" si="10"/>
        <v>#N/A</v>
      </c>
      <c r="L110" s="368"/>
      <c r="M110" s="368"/>
      <c r="N110" s="372"/>
      <c r="O110" s="3" t="e">
        <f t="shared" si="11"/>
        <v>#N/A</v>
      </c>
      <c r="P110" s="397" t="e">
        <f t="shared" si="12"/>
        <v>#N/A</v>
      </c>
      <c r="Q110" s="3" t="e">
        <f t="shared" si="13"/>
        <v>#N/A</v>
      </c>
      <c r="R110" s="369" t="e">
        <f t="shared" si="14"/>
        <v>#N/A</v>
      </c>
      <c r="S110" s="369" t="e">
        <f t="shared" si="15"/>
        <v>#N/A</v>
      </c>
      <c r="T110" s="398" t="e">
        <f t="shared" si="16"/>
        <v>#N/A</v>
      </c>
      <c r="U110" s="368"/>
      <c r="V110" s="368"/>
      <c r="W110" s="368"/>
      <c r="X110" s="368"/>
      <c r="Y110" s="368"/>
      <c r="Z110" s="368"/>
      <c r="AA110" s="368"/>
      <c r="AB110" s="368"/>
      <c r="AC110" s="368"/>
      <c r="AD110" s="368"/>
      <c r="AE110" s="368"/>
      <c r="AF110" s="368"/>
      <c r="AG110" s="368"/>
      <c r="AH110" s="368"/>
      <c r="AI110" s="368"/>
      <c r="AJ110" s="368"/>
      <c r="AK110" s="368"/>
      <c r="AL110" s="368"/>
      <c r="AM110" s="368"/>
      <c r="AN110" s="368"/>
    </row>
    <row r="111" spans="1:40" ht="12.75" customHeight="1">
      <c r="A111" s="151">
        <f t="shared" si="5"/>
        <v>4.416666666666667</v>
      </c>
      <c r="B111" s="393">
        <f t="shared" si="17"/>
        <v>265</v>
      </c>
      <c r="C111" s="186">
        <f>Hydrograph!B70</f>
        <v>0</v>
      </c>
      <c r="D111" s="394">
        <f t="shared" si="6"/>
        <v>0</v>
      </c>
      <c r="E111" s="395" t="e">
        <f t="shared" ref="E111:F111" si="71">H110</f>
        <v>#N/A</v>
      </c>
      <c r="F111" s="375" t="e">
        <f t="shared" si="71"/>
        <v>#N/A</v>
      </c>
      <c r="G111" s="375" t="e">
        <f t="shared" si="7"/>
        <v>#N/A</v>
      </c>
      <c r="H111" s="395" t="e">
        <f t="shared" si="8"/>
        <v>#N/A</v>
      </c>
      <c r="I111" s="375" t="e">
        <f t="shared" si="9"/>
        <v>#N/A</v>
      </c>
      <c r="J111" s="395" t="e">
        <f t="shared" si="19"/>
        <v>#N/A</v>
      </c>
      <c r="K111" s="396" t="e">
        <f t="shared" si="10"/>
        <v>#N/A</v>
      </c>
      <c r="L111" s="368"/>
      <c r="M111" s="368"/>
      <c r="N111" s="372"/>
      <c r="O111" s="3" t="e">
        <f t="shared" si="11"/>
        <v>#N/A</v>
      </c>
      <c r="P111" s="397" t="e">
        <f t="shared" si="12"/>
        <v>#N/A</v>
      </c>
      <c r="Q111" s="3" t="e">
        <f t="shared" si="13"/>
        <v>#N/A</v>
      </c>
      <c r="R111" s="369" t="e">
        <f t="shared" si="14"/>
        <v>#N/A</v>
      </c>
      <c r="S111" s="369" t="e">
        <f t="shared" si="15"/>
        <v>#N/A</v>
      </c>
      <c r="T111" s="398" t="e">
        <f t="shared" si="16"/>
        <v>#N/A</v>
      </c>
      <c r="U111" s="368"/>
      <c r="V111" s="368"/>
      <c r="W111" s="368"/>
      <c r="X111" s="368"/>
      <c r="Y111" s="368"/>
      <c r="Z111" s="368"/>
      <c r="AA111" s="368"/>
      <c r="AB111" s="368"/>
      <c r="AC111" s="368"/>
      <c r="AD111" s="368"/>
      <c r="AE111" s="368"/>
      <c r="AF111" s="368"/>
      <c r="AG111" s="368"/>
      <c r="AH111" s="368"/>
      <c r="AI111" s="368"/>
      <c r="AJ111" s="368"/>
      <c r="AK111" s="368"/>
      <c r="AL111" s="368"/>
      <c r="AM111" s="368"/>
      <c r="AN111" s="368"/>
    </row>
    <row r="112" spans="1:40" ht="12.75" customHeight="1">
      <c r="A112" s="151">
        <f t="shared" si="5"/>
        <v>4.5</v>
      </c>
      <c r="B112" s="393">
        <f t="shared" si="17"/>
        <v>270</v>
      </c>
      <c r="C112" s="186">
        <f>Hydrograph!B71</f>
        <v>0</v>
      </c>
      <c r="D112" s="394">
        <f t="shared" si="6"/>
        <v>0</v>
      </c>
      <c r="E112" s="395" t="e">
        <f t="shared" ref="E112:F112" si="72">H111</f>
        <v>#N/A</v>
      </c>
      <c r="F112" s="375" t="e">
        <f t="shared" si="72"/>
        <v>#N/A</v>
      </c>
      <c r="G112" s="375" t="e">
        <f t="shared" si="7"/>
        <v>#N/A</v>
      </c>
      <c r="H112" s="395" t="e">
        <f t="shared" si="8"/>
        <v>#N/A</v>
      </c>
      <c r="I112" s="375" t="e">
        <f t="shared" si="9"/>
        <v>#N/A</v>
      </c>
      <c r="J112" s="395" t="e">
        <f t="shared" si="19"/>
        <v>#N/A</v>
      </c>
      <c r="K112" s="396" t="e">
        <f t="shared" si="10"/>
        <v>#N/A</v>
      </c>
      <c r="L112" s="368"/>
      <c r="M112" s="368"/>
      <c r="N112" s="372"/>
      <c r="O112" s="3" t="e">
        <f t="shared" si="11"/>
        <v>#N/A</v>
      </c>
      <c r="P112" s="397" t="e">
        <f t="shared" si="12"/>
        <v>#N/A</v>
      </c>
      <c r="Q112" s="3" t="e">
        <f t="shared" si="13"/>
        <v>#N/A</v>
      </c>
      <c r="R112" s="369" t="e">
        <f t="shared" si="14"/>
        <v>#N/A</v>
      </c>
      <c r="S112" s="369" t="e">
        <f t="shared" si="15"/>
        <v>#N/A</v>
      </c>
      <c r="T112" s="398" t="e">
        <f t="shared" si="16"/>
        <v>#N/A</v>
      </c>
      <c r="U112" s="368"/>
      <c r="V112" s="368"/>
      <c r="W112" s="368"/>
      <c r="X112" s="368"/>
      <c r="Y112" s="368"/>
      <c r="Z112" s="368"/>
      <c r="AA112" s="368"/>
      <c r="AB112" s="368"/>
      <c r="AC112" s="368"/>
      <c r="AD112" s="368"/>
      <c r="AE112" s="368"/>
      <c r="AF112" s="368"/>
      <c r="AG112" s="368"/>
      <c r="AH112" s="368"/>
      <c r="AI112" s="368"/>
      <c r="AJ112" s="368"/>
      <c r="AK112" s="368"/>
      <c r="AL112" s="368"/>
      <c r="AM112" s="368"/>
      <c r="AN112" s="368"/>
    </row>
    <row r="113" spans="1:40" ht="12.75" customHeight="1">
      <c r="A113" s="151">
        <f t="shared" si="5"/>
        <v>4.583333333333333</v>
      </c>
      <c r="B113" s="393">
        <f t="shared" si="17"/>
        <v>275</v>
      </c>
      <c r="C113" s="186">
        <f>Hydrograph!B72</f>
        <v>0</v>
      </c>
      <c r="D113" s="394">
        <f t="shared" si="6"/>
        <v>0</v>
      </c>
      <c r="E113" s="395" t="e">
        <f t="shared" ref="E113:F113" si="73">H112</f>
        <v>#N/A</v>
      </c>
      <c r="F113" s="375" t="e">
        <f t="shared" si="73"/>
        <v>#N/A</v>
      </c>
      <c r="G113" s="375" t="e">
        <f t="shared" si="7"/>
        <v>#N/A</v>
      </c>
      <c r="H113" s="395" t="e">
        <f t="shared" si="8"/>
        <v>#N/A</v>
      </c>
      <c r="I113" s="375" t="e">
        <f t="shared" si="9"/>
        <v>#N/A</v>
      </c>
      <c r="J113" s="395" t="e">
        <f t="shared" si="19"/>
        <v>#N/A</v>
      </c>
      <c r="K113" s="396" t="e">
        <f t="shared" si="10"/>
        <v>#N/A</v>
      </c>
      <c r="L113" s="368"/>
      <c r="M113" s="368"/>
      <c r="N113" s="372"/>
      <c r="O113" s="3" t="e">
        <f t="shared" si="11"/>
        <v>#N/A</v>
      </c>
      <c r="P113" s="397" t="e">
        <f t="shared" si="12"/>
        <v>#N/A</v>
      </c>
      <c r="Q113" s="3" t="e">
        <f t="shared" si="13"/>
        <v>#N/A</v>
      </c>
      <c r="R113" s="369" t="e">
        <f t="shared" si="14"/>
        <v>#N/A</v>
      </c>
      <c r="S113" s="369" t="e">
        <f t="shared" si="15"/>
        <v>#N/A</v>
      </c>
      <c r="T113" s="398" t="e">
        <f t="shared" si="16"/>
        <v>#N/A</v>
      </c>
      <c r="U113" s="368"/>
      <c r="V113" s="368"/>
      <c r="W113" s="368"/>
      <c r="X113" s="368"/>
      <c r="Y113" s="368"/>
      <c r="Z113" s="368"/>
      <c r="AA113" s="368"/>
      <c r="AB113" s="368"/>
      <c r="AC113" s="368"/>
      <c r="AD113" s="368"/>
      <c r="AE113" s="368"/>
      <c r="AF113" s="368"/>
      <c r="AG113" s="368"/>
      <c r="AH113" s="368"/>
      <c r="AI113" s="368"/>
      <c r="AJ113" s="368"/>
      <c r="AK113" s="368"/>
      <c r="AL113" s="368"/>
      <c r="AM113" s="368"/>
      <c r="AN113" s="368"/>
    </row>
    <row r="114" spans="1:40" ht="12.75" customHeight="1">
      <c r="A114" s="151">
        <f t="shared" si="5"/>
        <v>4.666666666666667</v>
      </c>
      <c r="B114" s="393">
        <f t="shared" si="17"/>
        <v>280</v>
      </c>
      <c r="C114" s="186">
        <f>Hydrograph!B73</f>
        <v>0</v>
      </c>
      <c r="D114" s="394">
        <f t="shared" si="6"/>
        <v>0</v>
      </c>
      <c r="E114" s="395" t="e">
        <f t="shared" ref="E114:F114" si="74">H113</f>
        <v>#N/A</v>
      </c>
      <c r="F114" s="375" t="e">
        <f t="shared" si="74"/>
        <v>#N/A</v>
      </c>
      <c r="G114" s="375" t="e">
        <f t="shared" si="7"/>
        <v>#N/A</v>
      </c>
      <c r="H114" s="395" t="e">
        <f t="shared" si="8"/>
        <v>#N/A</v>
      </c>
      <c r="I114" s="375" t="e">
        <f t="shared" si="9"/>
        <v>#N/A</v>
      </c>
      <c r="J114" s="395" t="e">
        <f t="shared" si="19"/>
        <v>#N/A</v>
      </c>
      <c r="K114" s="396" t="e">
        <f t="shared" si="10"/>
        <v>#N/A</v>
      </c>
      <c r="L114" s="368"/>
      <c r="M114" s="368"/>
      <c r="N114" s="372"/>
      <c r="O114" s="3" t="e">
        <f t="shared" si="11"/>
        <v>#N/A</v>
      </c>
      <c r="P114" s="397" t="e">
        <f t="shared" si="12"/>
        <v>#N/A</v>
      </c>
      <c r="Q114" s="3" t="e">
        <f t="shared" si="13"/>
        <v>#N/A</v>
      </c>
      <c r="R114" s="369" t="e">
        <f t="shared" si="14"/>
        <v>#N/A</v>
      </c>
      <c r="S114" s="369" t="e">
        <f t="shared" si="15"/>
        <v>#N/A</v>
      </c>
      <c r="T114" s="398" t="e">
        <f t="shared" si="16"/>
        <v>#N/A</v>
      </c>
      <c r="U114" s="368"/>
      <c r="V114" s="368"/>
      <c r="W114" s="368"/>
      <c r="X114" s="368"/>
      <c r="Y114" s="368"/>
      <c r="Z114" s="368"/>
      <c r="AA114" s="368"/>
      <c r="AB114" s="368"/>
      <c r="AC114" s="368"/>
      <c r="AD114" s="368"/>
      <c r="AE114" s="368"/>
      <c r="AF114" s="368"/>
      <c r="AG114" s="368"/>
      <c r="AH114" s="368"/>
      <c r="AI114" s="368"/>
      <c r="AJ114" s="368"/>
      <c r="AK114" s="368"/>
      <c r="AL114" s="368"/>
      <c r="AM114" s="368"/>
      <c r="AN114" s="368"/>
    </row>
    <row r="115" spans="1:40" ht="12.75" customHeight="1">
      <c r="A115" s="151">
        <f t="shared" si="5"/>
        <v>4.75</v>
      </c>
      <c r="B115" s="393">
        <f t="shared" si="17"/>
        <v>285</v>
      </c>
      <c r="C115" s="186">
        <f>Hydrograph!B74</f>
        <v>0</v>
      </c>
      <c r="D115" s="394">
        <f t="shared" si="6"/>
        <v>0</v>
      </c>
      <c r="E115" s="395" t="e">
        <f t="shared" ref="E115:F115" si="75">H114</f>
        <v>#N/A</v>
      </c>
      <c r="F115" s="375" t="e">
        <f t="shared" si="75"/>
        <v>#N/A</v>
      </c>
      <c r="G115" s="375" t="e">
        <f t="shared" si="7"/>
        <v>#N/A</v>
      </c>
      <c r="H115" s="395" t="e">
        <f t="shared" si="8"/>
        <v>#N/A</v>
      </c>
      <c r="I115" s="375" t="e">
        <f t="shared" si="9"/>
        <v>#N/A</v>
      </c>
      <c r="J115" s="395" t="e">
        <f t="shared" si="19"/>
        <v>#N/A</v>
      </c>
      <c r="K115" s="396" t="e">
        <f t="shared" si="10"/>
        <v>#N/A</v>
      </c>
      <c r="L115" s="368"/>
      <c r="M115" s="368"/>
      <c r="N115" s="372"/>
      <c r="O115" s="3" t="e">
        <f t="shared" si="11"/>
        <v>#N/A</v>
      </c>
      <c r="P115" s="397" t="e">
        <f t="shared" si="12"/>
        <v>#N/A</v>
      </c>
      <c r="Q115" s="3" t="e">
        <f t="shared" si="13"/>
        <v>#N/A</v>
      </c>
      <c r="R115" s="369" t="e">
        <f t="shared" si="14"/>
        <v>#N/A</v>
      </c>
      <c r="S115" s="369" t="e">
        <f t="shared" si="15"/>
        <v>#N/A</v>
      </c>
      <c r="T115" s="398" t="e">
        <f t="shared" si="16"/>
        <v>#N/A</v>
      </c>
      <c r="U115" s="368"/>
      <c r="V115" s="368"/>
      <c r="W115" s="368"/>
      <c r="X115" s="368"/>
      <c r="Y115" s="368"/>
      <c r="Z115" s="368"/>
      <c r="AA115" s="368"/>
      <c r="AB115" s="368"/>
      <c r="AC115" s="368"/>
      <c r="AD115" s="368"/>
      <c r="AE115" s="368"/>
      <c r="AF115" s="368"/>
      <c r="AG115" s="368"/>
      <c r="AH115" s="368"/>
      <c r="AI115" s="368"/>
      <c r="AJ115" s="368"/>
      <c r="AK115" s="368"/>
      <c r="AL115" s="368"/>
      <c r="AM115" s="368"/>
      <c r="AN115" s="368"/>
    </row>
    <row r="116" spans="1:40" ht="12.75" customHeight="1">
      <c r="A116" s="151">
        <f t="shared" si="5"/>
        <v>4.833333333333333</v>
      </c>
      <c r="B116" s="393">
        <f t="shared" si="17"/>
        <v>290</v>
      </c>
      <c r="C116" s="186">
        <f>Hydrograph!B75</f>
        <v>0</v>
      </c>
      <c r="D116" s="394">
        <f t="shared" si="6"/>
        <v>0</v>
      </c>
      <c r="E116" s="395" t="e">
        <f t="shared" ref="E116:F116" si="76">H115</f>
        <v>#N/A</v>
      </c>
      <c r="F116" s="375" t="e">
        <f t="shared" si="76"/>
        <v>#N/A</v>
      </c>
      <c r="G116" s="375" t="e">
        <f t="shared" si="7"/>
        <v>#N/A</v>
      </c>
      <c r="H116" s="395" t="e">
        <f t="shared" si="8"/>
        <v>#N/A</v>
      </c>
      <c r="I116" s="375" t="e">
        <f t="shared" si="9"/>
        <v>#N/A</v>
      </c>
      <c r="J116" s="395" t="e">
        <f t="shared" si="19"/>
        <v>#N/A</v>
      </c>
      <c r="K116" s="396" t="e">
        <f t="shared" si="10"/>
        <v>#N/A</v>
      </c>
      <c r="L116" s="368"/>
      <c r="M116" s="368"/>
      <c r="N116" s="372"/>
      <c r="O116" s="3" t="e">
        <f t="shared" si="11"/>
        <v>#N/A</v>
      </c>
      <c r="P116" s="397" t="e">
        <f t="shared" si="12"/>
        <v>#N/A</v>
      </c>
      <c r="Q116" s="3" t="e">
        <f t="shared" si="13"/>
        <v>#N/A</v>
      </c>
      <c r="R116" s="369" t="e">
        <f t="shared" si="14"/>
        <v>#N/A</v>
      </c>
      <c r="S116" s="369" t="e">
        <f t="shared" si="15"/>
        <v>#N/A</v>
      </c>
      <c r="T116" s="398" t="e">
        <f t="shared" si="16"/>
        <v>#N/A</v>
      </c>
      <c r="U116" s="368"/>
      <c r="V116" s="368"/>
      <c r="W116" s="368"/>
      <c r="X116" s="368"/>
      <c r="Y116" s="368"/>
      <c r="Z116" s="368"/>
      <c r="AA116" s="368"/>
      <c r="AB116" s="368"/>
      <c r="AC116" s="368"/>
      <c r="AD116" s="368"/>
      <c r="AE116" s="368"/>
      <c r="AF116" s="368"/>
      <c r="AG116" s="368"/>
      <c r="AH116" s="368"/>
      <c r="AI116" s="368"/>
      <c r="AJ116" s="368"/>
      <c r="AK116" s="368"/>
      <c r="AL116" s="368"/>
      <c r="AM116" s="368"/>
      <c r="AN116" s="368"/>
    </row>
    <row r="117" spans="1:40" ht="12.75" customHeight="1">
      <c r="A117" s="151">
        <f t="shared" si="5"/>
        <v>4.916666666666667</v>
      </c>
      <c r="B117" s="393">
        <f t="shared" si="17"/>
        <v>295</v>
      </c>
      <c r="C117" s="186">
        <f>Hydrograph!B76</f>
        <v>0</v>
      </c>
      <c r="D117" s="394">
        <f t="shared" si="6"/>
        <v>0</v>
      </c>
      <c r="E117" s="395" t="e">
        <f t="shared" ref="E117:F117" si="77">H116</f>
        <v>#N/A</v>
      </c>
      <c r="F117" s="375" t="e">
        <f t="shared" si="77"/>
        <v>#N/A</v>
      </c>
      <c r="G117" s="375" t="e">
        <f t="shared" si="7"/>
        <v>#N/A</v>
      </c>
      <c r="H117" s="395" t="e">
        <f t="shared" si="8"/>
        <v>#N/A</v>
      </c>
      <c r="I117" s="375" t="e">
        <f t="shared" si="9"/>
        <v>#N/A</v>
      </c>
      <c r="J117" s="395" t="e">
        <f t="shared" si="19"/>
        <v>#N/A</v>
      </c>
      <c r="K117" s="396" t="e">
        <f t="shared" si="10"/>
        <v>#N/A</v>
      </c>
      <c r="L117" s="368"/>
      <c r="M117" s="368"/>
      <c r="N117" s="372"/>
      <c r="O117" s="3" t="e">
        <f t="shared" si="11"/>
        <v>#N/A</v>
      </c>
      <c r="P117" s="397" t="e">
        <f t="shared" si="12"/>
        <v>#N/A</v>
      </c>
      <c r="Q117" s="3" t="e">
        <f t="shared" si="13"/>
        <v>#N/A</v>
      </c>
      <c r="R117" s="369" t="e">
        <f t="shared" si="14"/>
        <v>#N/A</v>
      </c>
      <c r="S117" s="369" t="e">
        <f t="shared" si="15"/>
        <v>#N/A</v>
      </c>
      <c r="T117" s="398" t="e">
        <f t="shared" si="16"/>
        <v>#N/A</v>
      </c>
      <c r="U117" s="368"/>
      <c r="V117" s="368"/>
      <c r="W117" s="368"/>
      <c r="X117" s="368"/>
      <c r="Y117" s="368"/>
      <c r="Z117" s="368"/>
      <c r="AA117" s="368"/>
      <c r="AB117" s="368"/>
      <c r="AC117" s="368"/>
      <c r="AD117" s="368"/>
      <c r="AE117" s="368"/>
      <c r="AF117" s="368"/>
      <c r="AG117" s="368"/>
      <c r="AH117" s="368"/>
      <c r="AI117" s="368"/>
      <c r="AJ117" s="368"/>
      <c r="AK117" s="368"/>
      <c r="AL117" s="368"/>
      <c r="AM117" s="368"/>
      <c r="AN117" s="368"/>
    </row>
    <row r="118" spans="1:40" ht="12.75" customHeight="1">
      <c r="A118" s="151">
        <f t="shared" si="5"/>
        <v>5</v>
      </c>
      <c r="B118" s="393">
        <f t="shared" si="17"/>
        <v>300</v>
      </c>
      <c r="C118" s="186">
        <f>Hydrograph!B77</f>
        <v>0</v>
      </c>
      <c r="D118" s="394">
        <f t="shared" si="6"/>
        <v>0</v>
      </c>
      <c r="E118" s="395" t="e">
        <f t="shared" ref="E118:F118" si="78">H117</f>
        <v>#N/A</v>
      </c>
      <c r="F118" s="375" t="e">
        <f t="shared" si="78"/>
        <v>#N/A</v>
      </c>
      <c r="G118" s="375" t="e">
        <f t="shared" si="7"/>
        <v>#N/A</v>
      </c>
      <c r="H118" s="395" t="e">
        <f t="shared" si="8"/>
        <v>#N/A</v>
      </c>
      <c r="I118" s="375" t="e">
        <f t="shared" si="9"/>
        <v>#N/A</v>
      </c>
      <c r="J118" s="395" t="e">
        <f t="shared" si="19"/>
        <v>#N/A</v>
      </c>
      <c r="K118" s="396" t="e">
        <f t="shared" si="10"/>
        <v>#N/A</v>
      </c>
      <c r="L118" s="368"/>
      <c r="M118" s="368"/>
      <c r="N118" s="372"/>
      <c r="O118" s="3" t="e">
        <f t="shared" si="11"/>
        <v>#N/A</v>
      </c>
      <c r="P118" s="397" t="e">
        <f t="shared" si="12"/>
        <v>#N/A</v>
      </c>
      <c r="Q118" s="3" t="e">
        <f t="shared" si="13"/>
        <v>#N/A</v>
      </c>
      <c r="R118" s="369" t="e">
        <f t="shared" si="14"/>
        <v>#N/A</v>
      </c>
      <c r="S118" s="369" t="e">
        <f t="shared" si="15"/>
        <v>#N/A</v>
      </c>
      <c r="T118" s="398" t="e">
        <f t="shared" si="16"/>
        <v>#N/A</v>
      </c>
      <c r="U118" s="368"/>
      <c r="V118" s="368"/>
      <c r="W118" s="368"/>
      <c r="X118" s="368"/>
      <c r="Y118" s="368"/>
      <c r="Z118" s="368"/>
      <c r="AA118" s="368"/>
      <c r="AB118" s="368"/>
      <c r="AC118" s="368"/>
      <c r="AD118" s="368"/>
      <c r="AE118" s="368"/>
      <c r="AF118" s="368"/>
      <c r="AG118" s="368"/>
      <c r="AH118" s="368"/>
      <c r="AI118" s="368"/>
      <c r="AJ118" s="368"/>
      <c r="AK118" s="368"/>
      <c r="AL118" s="368"/>
      <c r="AM118" s="368"/>
      <c r="AN118" s="368"/>
    </row>
    <row r="119" spans="1:40" ht="12.75" customHeight="1">
      <c r="A119" s="151">
        <f t="shared" si="5"/>
        <v>5.083333333333333</v>
      </c>
      <c r="B119" s="393">
        <f t="shared" si="17"/>
        <v>305</v>
      </c>
      <c r="C119" s="186">
        <f>Hydrograph!B78</f>
        <v>0</v>
      </c>
      <c r="D119" s="394">
        <f t="shared" si="6"/>
        <v>0</v>
      </c>
      <c r="E119" s="395" t="e">
        <f t="shared" ref="E119:F119" si="79">H118</f>
        <v>#N/A</v>
      </c>
      <c r="F119" s="375" t="e">
        <f t="shared" si="79"/>
        <v>#N/A</v>
      </c>
      <c r="G119" s="375" t="e">
        <f t="shared" si="7"/>
        <v>#N/A</v>
      </c>
      <c r="H119" s="395" t="e">
        <f t="shared" si="8"/>
        <v>#N/A</v>
      </c>
      <c r="I119" s="375" t="e">
        <f t="shared" si="9"/>
        <v>#N/A</v>
      </c>
      <c r="J119" s="395" t="e">
        <f t="shared" si="19"/>
        <v>#N/A</v>
      </c>
      <c r="K119" s="396" t="e">
        <f t="shared" si="10"/>
        <v>#N/A</v>
      </c>
      <c r="L119" s="368"/>
      <c r="M119" s="368"/>
      <c r="N119" s="372"/>
      <c r="O119" s="3" t="e">
        <f t="shared" si="11"/>
        <v>#N/A</v>
      </c>
      <c r="P119" s="397" t="e">
        <f t="shared" si="12"/>
        <v>#N/A</v>
      </c>
      <c r="Q119" s="3" t="e">
        <f t="shared" si="13"/>
        <v>#N/A</v>
      </c>
      <c r="R119" s="369" t="e">
        <f t="shared" si="14"/>
        <v>#N/A</v>
      </c>
      <c r="S119" s="369" t="e">
        <f t="shared" si="15"/>
        <v>#N/A</v>
      </c>
      <c r="T119" s="398" t="e">
        <f t="shared" si="16"/>
        <v>#N/A</v>
      </c>
      <c r="U119" s="368"/>
      <c r="V119" s="368"/>
      <c r="W119" s="368"/>
      <c r="X119" s="368"/>
      <c r="Y119" s="368"/>
      <c r="Z119" s="368"/>
      <c r="AA119" s="368"/>
      <c r="AB119" s="368"/>
      <c r="AC119" s="368"/>
      <c r="AD119" s="368"/>
      <c r="AE119" s="368"/>
      <c r="AF119" s="368"/>
      <c r="AG119" s="368"/>
      <c r="AH119" s="368"/>
      <c r="AI119" s="368"/>
      <c r="AJ119" s="368"/>
      <c r="AK119" s="368"/>
      <c r="AL119" s="368"/>
      <c r="AM119" s="368"/>
      <c r="AN119" s="368"/>
    </row>
    <row r="120" spans="1:40" ht="12.75" customHeight="1">
      <c r="A120" s="151">
        <f t="shared" si="5"/>
        <v>5.166666666666667</v>
      </c>
      <c r="B120" s="393">
        <f t="shared" si="17"/>
        <v>310</v>
      </c>
      <c r="C120" s="186">
        <f>Hydrograph!B79</f>
        <v>0</v>
      </c>
      <c r="D120" s="394">
        <f t="shared" si="6"/>
        <v>0</v>
      </c>
      <c r="E120" s="395" t="e">
        <f t="shared" ref="E120:F120" si="80">H119</f>
        <v>#N/A</v>
      </c>
      <c r="F120" s="375" t="e">
        <f t="shared" si="80"/>
        <v>#N/A</v>
      </c>
      <c r="G120" s="375" t="e">
        <f t="shared" si="7"/>
        <v>#N/A</v>
      </c>
      <c r="H120" s="395" t="e">
        <f t="shared" si="8"/>
        <v>#N/A</v>
      </c>
      <c r="I120" s="375" t="e">
        <f t="shared" si="9"/>
        <v>#N/A</v>
      </c>
      <c r="J120" s="395" t="e">
        <f t="shared" si="19"/>
        <v>#N/A</v>
      </c>
      <c r="K120" s="396" t="e">
        <f t="shared" si="10"/>
        <v>#N/A</v>
      </c>
      <c r="L120" s="368"/>
      <c r="M120" s="368"/>
      <c r="N120" s="372"/>
      <c r="O120" s="3" t="e">
        <f t="shared" si="11"/>
        <v>#N/A</v>
      </c>
      <c r="P120" s="397" t="e">
        <f t="shared" si="12"/>
        <v>#N/A</v>
      </c>
      <c r="Q120" s="3" t="e">
        <f t="shared" si="13"/>
        <v>#N/A</v>
      </c>
      <c r="R120" s="369" t="e">
        <f t="shared" si="14"/>
        <v>#N/A</v>
      </c>
      <c r="S120" s="369" t="e">
        <f t="shared" si="15"/>
        <v>#N/A</v>
      </c>
      <c r="T120" s="398" t="e">
        <f t="shared" si="16"/>
        <v>#N/A</v>
      </c>
      <c r="U120" s="368"/>
      <c r="V120" s="368"/>
      <c r="W120" s="368"/>
      <c r="X120" s="368"/>
      <c r="Y120" s="368"/>
      <c r="Z120" s="368"/>
      <c r="AA120" s="368"/>
      <c r="AB120" s="368"/>
      <c r="AC120" s="368"/>
      <c r="AD120" s="368"/>
      <c r="AE120" s="368"/>
      <c r="AF120" s="368"/>
      <c r="AG120" s="368"/>
      <c r="AH120" s="368"/>
      <c r="AI120" s="368"/>
      <c r="AJ120" s="368"/>
      <c r="AK120" s="368"/>
      <c r="AL120" s="368"/>
      <c r="AM120" s="368"/>
      <c r="AN120" s="368"/>
    </row>
    <row r="121" spans="1:40" ht="12.75" customHeight="1">
      <c r="A121" s="151">
        <f t="shared" si="5"/>
        <v>5.25</v>
      </c>
      <c r="B121" s="393">
        <f t="shared" si="17"/>
        <v>315</v>
      </c>
      <c r="C121" s="186">
        <f>Hydrograph!B80</f>
        <v>0</v>
      </c>
      <c r="D121" s="394">
        <f t="shared" si="6"/>
        <v>0</v>
      </c>
      <c r="E121" s="395" t="e">
        <f t="shared" ref="E121:F121" si="81">H120</f>
        <v>#N/A</v>
      </c>
      <c r="F121" s="375" t="e">
        <f t="shared" si="81"/>
        <v>#N/A</v>
      </c>
      <c r="G121" s="375" t="e">
        <f t="shared" si="7"/>
        <v>#N/A</v>
      </c>
      <c r="H121" s="395" t="e">
        <f t="shared" si="8"/>
        <v>#N/A</v>
      </c>
      <c r="I121" s="375" t="e">
        <f t="shared" si="9"/>
        <v>#N/A</v>
      </c>
      <c r="J121" s="395" t="e">
        <f t="shared" si="19"/>
        <v>#N/A</v>
      </c>
      <c r="K121" s="396" t="e">
        <f t="shared" si="10"/>
        <v>#N/A</v>
      </c>
      <c r="L121" s="368"/>
      <c r="M121" s="368"/>
      <c r="N121" s="372"/>
      <c r="O121" s="3" t="e">
        <f t="shared" si="11"/>
        <v>#N/A</v>
      </c>
      <c r="P121" s="397" t="e">
        <f t="shared" si="12"/>
        <v>#N/A</v>
      </c>
      <c r="Q121" s="3" t="e">
        <f t="shared" si="13"/>
        <v>#N/A</v>
      </c>
      <c r="R121" s="369" t="e">
        <f t="shared" si="14"/>
        <v>#N/A</v>
      </c>
      <c r="S121" s="369" t="e">
        <f t="shared" si="15"/>
        <v>#N/A</v>
      </c>
      <c r="T121" s="398" t="e">
        <f t="shared" si="16"/>
        <v>#N/A</v>
      </c>
      <c r="U121" s="368"/>
      <c r="V121" s="368"/>
      <c r="W121" s="368"/>
      <c r="X121" s="368"/>
      <c r="Y121" s="368"/>
      <c r="Z121" s="368"/>
      <c r="AA121" s="368"/>
      <c r="AB121" s="368"/>
      <c r="AC121" s="368"/>
      <c r="AD121" s="368"/>
      <c r="AE121" s="368"/>
      <c r="AF121" s="368"/>
      <c r="AG121" s="368"/>
      <c r="AH121" s="368"/>
      <c r="AI121" s="368"/>
      <c r="AJ121" s="368"/>
      <c r="AK121" s="368"/>
      <c r="AL121" s="368"/>
      <c r="AM121" s="368"/>
      <c r="AN121" s="368"/>
    </row>
    <row r="122" spans="1:40" ht="12.75" customHeight="1">
      <c r="A122" s="151">
        <f t="shared" si="5"/>
        <v>5.333333333333333</v>
      </c>
      <c r="B122" s="393">
        <f t="shared" si="17"/>
        <v>320</v>
      </c>
      <c r="C122" s="186">
        <f>Hydrograph!B81</f>
        <v>0</v>
      </c>
      <c r="D122" s="394">
        <f t="shared" si="6"/>
        <v>0</v>
      </c>
      <c r="E122" s="395" t="e">
        <f t="shared" ref="E122:F122" si="82">H121</f>
        <v>#N/A</v>
      </c>
      <c r="F122" s="375" t="e">
        <f t="shared" si="82"/>
        <v>#N/A</v>
      </c>
      <c r="G122" s="375" t="e">
        <f t="shared" si="7"/>
        <v>#N/A</v>
      </c>
      <c r="H122" s="395" t="e">
        <f t="shared" si="8"/>
        <v>#N/A</v>
      </c>
      <c r="I122" s="375" t="e">
        <f t="shared" si="9"/>
        <v>#N/A</v>
      </c>
      <c r="J122" s="395" t="e">
        <f t="shared" si="19"/>
        <v>#N/A</v>
      </c>
      <c r="K122" s="396" t="e">
        <f t="shared" si="10"/>
        <v>#N/A</v>
      </c>
      <c r="L122" s="368"/>
      <c r="M122" s="368"/>
      <c r="N122" s="372"/>
      <c r="O122" s="3" t="e">
        <f t="shared" si="11"/>
        <v>#N/A</v>
      </c>
      <c r="P122" s="397" t="e">
        <f t="shared" si="12"/>
        <v>#N/A</v>
      </c>
      <c r="Q122" s="3" t="e">
        <f t="shared" si="13"/>
        <v>#N/A</v>
      </c>
      <c r="R122" s="369" t="e">
        <f t="shared" si="14"/>
        <v>#N/A</v>
      </c>
      <c r="S122" s="369" t="e">
        <f t="shared" si="15"/>
        <v>#N/A</v>
      </c>
      <c r="T122" s="398" t="e">
        <f t="shared" si="16"/>
        <v>#N/A</v>
      </c>
      <c r="U122" s="368"/>
      <c r="V122" s="368"/>
      <c r="W122" s="368"/>
      <c r="X122" s="368"/>
      <c r="Y122" s="368"/>
      <c r="Z122" s="368"/>
      <c r="AA122" s="368"/>
      <c r="AB122" s="368"/>
      <c r="AC122" s="368"/>
      <c r="AD122" s="368"/>
      <c r="AE122" s="368"/>
      <c r="AF122" s="368"/>
      <c r="AG122" s="368"/>
      <c r="AH122" s="368"/>
      <c r="AI122" s="368"/>
      <c r="AJ122" s="368"/>
      <c r="AK122" s="368"/>
      <c r="AL122" s="368"/>
      <c r="AM122" s="368"/>
      <c r="AN122" s="368"/>
    </row>
    <row r="123" spans="1:40" ht="12.75" customHeight="1">
      <c r="A123" s="151">
        <f t="shared" si="5"/>
        <v>5.416666666666667</v>
      </c>
      <c r="B123" s="393">
        <f t="shared" si="17"/>
        <v>325</v>
      </c>
      <c r="C123" s="186">
        <f>Hydrograph!B82</f>
        <v>0</v>
      </c>
      <c r="D123" s="394">
        <f t="shared" si="6"/>
        <v>0</v>
      </c>
      <c r="E123" s="395" t="e">
        <f t="shared" ref="E123:F123" si="83">H122</f>
        <v>#N/A</v>
      </c>
      <c r="F123" s="375" t="e">
        <f t="shared" si="83"/>
        <v>#N/A</v>
      </c>
      <c r="G123" s="375" t="e">
        <f t="shared" si="7"/>
        <v>#N/A</v>
      </c>
      <c r="H123" s="395" t="e">
        <f t="shared" si="8"/>
        <v>#N/A</v>
      </c>
      <c r="I123" s="375" t="e">
        <f t="shared" si="9"/>
        <v>#N/A</v>
      </c>
      <c r="J123" s="395" t="e">
        <f t="shared" si="19"/>
        <v>#N/A</v>
      </c>
      <c r="K123" s="396" t="e">
        <f t="shared" si="10"/>
        <v>#N/A</v>
      </c>
      <c r="L123" s="368"/>
      <c r="M123" s="368"/>
      <c r="N123" s="372"/>
      <c r="O123" s="3" t="e">
        <f t="shared" si="11"/>
        <v>#N/A</v>
      </c>
      <c r="P123" s="397" t="e">
        <f t="shared" si="12"/>
        <v>#N/A</v>
      </c>
      <c r="Q123" s="3" t="e">
        <f t="shared" si="13"/>
        <v>#N/A</v>
      </c>
      <c r="R123" s="369" t="e">
        <f t="shared" si="14"/>
        <v>#N/A</v>
      </c>
      <c r="S123" s="369" t="e">
        <f t="shared" si="15"/>
        <v>#N/A</v>
      </c>
      <c r="T123" s="398" t="e">
        <f t="shared" si="16"/>
        <v>#N/A</v>
      </c>
      <c r="U123" s="368"/>
      <c r="V123" s="368"/>
      <c r="W123" s="368"/>
      <c r="X123" s="368"/>
      <c r="Y123" s="368"/>
      <c r="Z123" s="368"/>
      <c r="AA123" s="368"/>
      <c r="AB123" s="368"/>
      <c r="AC123" s="368"/>
      <c r="AD123" s="368"/>
      <c r="AE123" s="368"/>
      <c r="AF123" s="368"/>
      <c r="AG123" s="368"/>
      <c r="AH123" s="368"/>
      <c r="AI123" s="368"/>
      <c r="AJ123" s="368"/>
      <c r="AK123" s="368"/>
      <c r="AL123" s="368"/>
      <c r="AM123" s="368"/>
      <c r="AN123" s="368"/>
    </row>
    <row r="124" spans="1:40" ht="12.75" customHeight="1">
      <c r="A124" s="151">
        <f t="shared" si="5"/>
        <v>5.5</v>
      </c>
      <c r="B124" s="393">
        <f t="shared" si="17"/>
        <v>330</v>
      </c>
      <c r="C124" s="186">
        <f>Hydrograph!B83</f>
        <v>0</v>
      </c>
      <c r="D124" s="394">
        <f t="shared" si="6"/>
        <v>0</v>
      </c>
      <c r="E124" s="395" t="e">
        <f t="shared" ref="E124:F124" si="84">H123</f>
        <v>#N/A</v>
      </c>
      <c r="F124" s="375" t="e">
        <f t="shared" si="84"/>
        <v>#N/A</v>
      </c>
      <c r="G124" s="375" t="e">
        <f t="shared" si="7"/>
        <v>#N/A</v>
      </c>
      <c r="H124" s="395" t="e">
        <f t="shared" si="8"/>
        <v>#N/A</v>
      </c>
      <c r="I124" s="375" t="e">
        <f t="shared" si="9"/>
        <v>#N/A</v>
      </c>
      <c r="J124" s="395" t="e">
        <f t="shared" si="19"/>
        <v>#N/A</v>
      </c>
      <c r="K124" s="396" t="e">
        <f t="shared" si="10"/>
        <v>#N/A</v>
      </c>
      <c r="L124" s="368"/>
      <c r="M124" s="368"/>
      <c r="N124" s="372"/>
      <c r="O124" s="3" t="e">
        <f t="shared" si="11"/>
        <v>#N/A</v>
      </c>
      <c r="P124" s="397" t="e">
        <f t="shared" si="12"/>
        <v>#N/A</v>
      </c>
      <c r="Q124" s="3" t="e">
        <f t="shared" si="13"/>
        <v>#N/A</v>
      </c>
      <c r="R124" s="369" t="e">
        <f t="shared" si="14"/>
        <v>#N/A</v>
      </c>
      <c r="S124" s="369" t="e">
        <f t="shared" si="15"/>
        <v>#N/A</v>
      </c>
      <c r="T124" s="398" t="e">
        <f t="shared" si="16"/>
        <v>#N/A</v>
      </c>
      <c r="U124" s="368"/>
      <c r="V124" s="368"/>
      <c r="W124" s="368"/>
      <c r="X124" s="368"/>
      <c r="Y124" s="368"/>
      <c r="Z124" s="368"/>
      <c r="AA124" s="368"/>
      <c r="AB124" s="368"/>
      <c r="AC124" s="368"/>
      <c r="AD124" s="368"/>
      <c r="AE124" s="368"/>
      <c r="AF124" s="368"/>
      <c r="AG124" s="368"/>
      <c r="AH124" s="368"/>
      <c r="AI124" s="368"/>
      <c r="AJ124" s="368"/>
      <c r="AK124" s="368"/>
      <c r="AL124" s="368"/>
      <c r="AM124" s="368"/>
      <c r="AN124" s="368"/>
    </row>
    <row r="125" spans="1:40" ht="12.75" customHeight="1">
      <c r="A125" s="151">
        <f t="shared" si="5"/>
        <v>5.583333333333333</v>
      </c>
      <c r="B125" s="393">
        <f t="shared" si="17"/>
        <v>335</v>
      </c>
      <c r="C125" s="186">
        <f>Hydrograph!B84</f>
        <v>0</v>
      </c>
      <c r="D125" s="394">
        <f t="shared" si="6"/>
        <v>0</v>
      </c>
      <c r="E125" s="395" t="e">
        <f t="shared" ref="E125:F125" si="85">H124</f>
        <v>#N/A</v>
      </c>
      <c r="F125" s="375" t="e">
        <f t="shared" si="85"/>
        <v>#N/A</v>
      </c>
      <c r="G125" s="375" t="e">
        <f t="shared" si="7"/>
        <v>#N/A</v>
      </c>
      <c r="H125" s="395" t="e">
        <f t="shared" si="8"/>
        <v>#N/A</v>
      </c>
      <c r="I125" s="375" t="e">
        <f t="shared" si="9"/>
        <v>#N/A</v>
      </c>
      <c r="J125" s="395" t="e">
        <f t="shared" si="19"/>
        <v>#N/A</v>
      </c>
      <c r="K125" s="396" t="e">
        <f t="shared" si="10"/>
        <v>#N/A</v>
      </c>
      <c r="L125" s="368"/>
      <c r="M125" s="368"/>
      <c r="N125" s="372"/>
      <c r="O125" s="3" t="e">
        <f t="shared" si="11"/>
        <v>#N/A</v>
      </c>
      <c r="P125" s="397" t="e">
        <f t="shared" si="12"/>
        <v>#N/A</v>
      </c>
      <c r="Q125" s="3" t="e">
        <f t="shared" si="13"/>
        <v>#N/A</v>
      </c>
      <c r="R125" s="369" t="e">
        <f t="shared" si="14"/>
        <v>#N/A</v>
      </c>
      <c r="S125" s="369" t="e">
        <f t="shared" si="15"/>
        <v>#N/A</v>
      </c>
      <c r="T125" s="398" t="e">
        <f t="shared" si="16"/>
        <v>#N/A</v>
      </c>
      <c r="U125" s="368"/>
      <c r="V125" s="368"/>
      <c r="W125" s="368"/>
      <c r="X125" s="368"/>
      <c r="Y125" s="368"/>
      <c r="Z125" s="368"/>
      <c r="AA125" s="368"/>
      <c r="AB125" s="368"/>
      <c r="AC125" s="368"/>
      <c r="AD125" s="368"/>
      <c r="AE125" s="368"/>
      <c r="AF125" s="368"/>
      <c r="AG125" s="368"/>
      <c r="AH125" s="368"/>
      <c r="AI125" s="368"/>
      <c r="AJ125" s="368"/>
      <c r="AK125" s="368"/>
      <c r="AL125" s="368"/>
      <c r="AM125" s="368"/>
      <c r="AN125" s="368"/>
    </row>
    <row r="126" spans="1:40" ht="12.75" customHeight="1">
      <c r="A126" s="151">
        <f t="shared" si="5"/>
        <v>5.666666666666667</v>
      </c>
      <c r="B126" s="393">
        <f t="shared" si="17"/>
        <v>340</v>
      </c>
      <c r="C126" s="186">
        <f>Hydrograph!B85</f>
        <v>0</v>
      </c>
      <c r="D126" s="394">
        <f t="shared" si="6"/>
        <v>0</v>
      </c>
      <c r="E126" s="395" t="e">
        <f t="shared" ref="E126:F126" si="86">H125</f>
        <v>#N/A</v>
      </c>
      <c r="F126" s="375" t="e">
        <f t="shared" si="86"/>
        <v>#N/A</v>
      </c>
      <c r="G126" s="375" t="e">
        <f t="shared" si="7"/>
        <v>#N/A</v>
      </c>
      <c r="H126" s="395" t="e">
        <f t="shared" si="8"/>
        <v>#N/A</v>
      </c>
      <c r="I126" s="375" t="e">
        <f t="shared" si="9"/>
        <v>#N/A</v>
      </c>
      <c r="J126" s="395" t="e">
        <f t="shared" si="19"/>
        <v>#N/A</v>
      </c>
      <c r="K126" s="396" t="e">
        <f t="shared" si="10"/>
        <v>#N/A</v>
      </c>
      <c r="L126" s="368"/>
      <c r="M126" s="368"/>
      <c r="N126" s="372"/>
      <c r="O126" s="3" t="e">
        <f t="shared" si="11"/>
        <v>#N/A</v>
      </c>
      <c r="P126" s="397" t="e">
        <f t="shared" si="12"/>
        <v>#N/A</v>
      </c>
      <c r="Q126" s="3" t="e">
        <f t="shared" si="13"/>
        <v>#N/A</v>
      </c>
      <c r="R126" s="369" t="e">
        <f t="shared" si="14"/>
        <v>#N/A</v>
      </c>
      <c r="S126" s="369" t="e">
        <f t="shared" si="15"/>
        <v>#N/A</v>
      </c>
      <c r="T126" s="398" t="e">
        <f t="shared" si="16"/>
        <v>#N/A</v>
      </c>
      <c r="U126" s="368"/>
      <c r="V126" s="368"/>
      <c r="W126" s="368"/>
      <c r="X126" s="368"/>
      <c r="Y126" s="368"/>
      <c r="Z126" s="368"/>
      <c r="AA126" s="368"/>
      <c r="AB126" s="368"/>
      <c r="AC126" s="368"/>
      <c r="AD126" s="368"/>
      <c r="AE126" s="368"/>
      <c r="AF126" s="368"/>
      <c r="AG126" s="368"/>
      <c r="AH126" s="368"/>
      <c r="AI126" s="368"/>
      <c r="AJ126" s="368"/>
      <c r="AK126" s="368"/>
      <c r="AL126" s="368"/>
      <c r="AM126" s="368"/>
      <c r="AN126" s="368"/>
    </row>
    <row r="127" spans="1:40" ht="12.75" customHeight="1">
      <c r="A127" s="151">
        <f t="shared" si="5"/>
        <v>5.75</v>
      </c>
      <c r="B127" s="393">
        <f t="shared" si="17"/>
        <v>345</v>
      </c>
      <c r="C127" s="186">
        <f>Hydrograph!B86</f>
        <v>0</v>
      </c>
      <c r="D127" s="394">
        <f t="shared" si="6"/>
        <v>0</v>
      </c>
      <c r="E127" s="395" t="e">
        <f t="shared" ref="E127:F127" si="87">H126</f>
        <v>#N/A</v>
      </c>
      <c r="F127" s="375" t="e">
        <f t="shared" si="87"/>
        <v>#N/A</v>
      </c>
      <c r="G127" s="375" t="e">
        <f t="shared" si="7"/>
        <v>#N/A</v>
      </c>
      <c r="H127" s="395" t="e">
        <f t="shared" si="8"/>
        <v>#N/A</v>
      </c>
      <c r="I127" s="375" t="e">
        <f t="shared" si="9"/>
        <v>#N/A</v>
      </c>
      <c r="J127" s="395" t="e">
        <f t="shared" si="19"/>
        <v>#N/A</v>
      </c>
      <c r="K127" s="396" t="e">
        <f t="shared" si="10"/>
        <v>#N/A</v>
      </c>
      <c r="L127" s="368"/>
      <c r="M127" s="368"/>
      <c r="N127" s="372"/>
      <c r="O127" s="3" t="e">
        <f t="shared" si="11"/>
        <v>#N/A</v>
      </c>
      <c r="P127" s="397" t="e">
        <f t="shared" si="12"/>
        <v>#N/A</v>
      </c>
      <c r="Q127" s="3" t="e">
        <f t="shared" si="13"/>
        <v>#N/A</v>
      </c>
      <c r="R127" s="369" t="e">
        <f t="shared" si="14"/>
        <v>#N/A</v>
      </c>
      <c r="S127" s="369" t="e">
        <f t="shared" si="15"/>
        <v>#N/A</v>
      </c>
      <c r="T127" s="398" t="e">
        <f t="shared" si="16"/>
        <v>#N/A</v>
      </c>
      <c r="U127" s="368"/>
      <c r="V127" s="368"/>
      <c r="W127" s="368"/>
      <c r="X127" s="368"/>
      <c r="Y127" s="368"/>
      <c r="Z127" s="368"/>
      <c r="AA127" s="368"/>
      <c r="AB127" s="368"/>
      <c r="AC127" s="368"/>
      <c r="AD127" s="368"/>
      <c r="AE127" s="368"/>
      <c r="AF127" s="368"/>
      <c r="AG127" s="368"/>
      <c r="AH127" s="368"/>
      <c r="AI127" s="368"/>
      <c r="AJ127" s="368"/>
      <c r="AK127" s="368"/>
      <c r="AL127" s="368"/>
      <c r="AM127" s="368"/>
      <c r="AN127" s="368"/>
    </row>
    <row r="128" spans="1:40" ht="12.75" customHeight="1">
      <c r="A128" s="151">
        <f t="shared" si="5"/>
        <v>5.833333333333333</v>
      </c>
      <c r="B128" s="393">
        <f t="shared" si="17"/>
        <v>350</v>
      </c>
      <c r="C128" s="186">
        <f>Hydrograph!B87</f>
        <v>0</v>
      </c>
      <c r="D128" s="394">
        <f t="shared" si="6"/>
        <v>0</v>
      </c>
      <c r="E128" s="395" t="e">
        <f t="shared" ref="E128:F128" si="88">H127</f>
        <v>#N/A</v>
      </c>
      <c r="F128" s="375" t="e">
        <f t="shared" si="88"/>
        <v>#N/A</v>
      </c>
      <c r="G128" s="375" t="e">
        <f t="shared" si="7"/>
        <v>#N/A</v>
      </c>
      <c r="H128" s="395" t="e">
        <f t="shared" si="8"/>
        <v>#N/A</v>
      </c>
      <c r="I128" s="375" t="e">
        <f t="shared" si="9"/>
        <v>#N/A</v>
      </c>
      <c r="J128" s="395" t="e">
        <f t="shared" si="19"/>
        <v>#N/A</v>
      </c>
      <c r="K128" s="396" t="e">
        <f t="shared" si="10"/>
        <v>#N/A</v>
      </c>
      <c r="L128" s="368"/>
      <c r="M128" s="368"/>
      <c r="N128" s="372"/>
      <c r="O128" s="3" t="e">
        <f t="shared" si="11"/>
        <v>#N/A</v>
      </c>
      <c r="P128" s="397" t="e">
        <f t="shared" si="12"/>
        <v>#N/A</v>
      </c>
      <c r="Q128" s="3" t="e">
        <f t="shared" si="13"/>
        <v>#N/A</v>
      </c>
      <c r="R128" s="369" t="e">
        <f t="shared" si="14"/>
        <v>#N/A</v>
      </c>
      <c r="S128" s="369" t="e">
        <f t="shared" si="15"/>
        <v>#N/A</v>
      </c>
      <c r="T128" s="398" t="e">
        <f t="shared" si="16"/>
        <v>#N/A</v>
      </c>
      <c r="U128" s="368"/>
      <c r="V128" s="368"/>
      <c r="W128" s="368"/>
      <c r="X128" s="368"/>
      <c r="Y128" s="368"/>
      <c r="Z128" s="368"/>
      <c r="AA128" s="368"/>
      <c r="AB128" s="368"/>
      <c r="AC128" s="368"/>
      <c r="AD128" s="368"/>
      <c r="AE128" s="368"/>
      <c r="AF128" s="368"/>
      <c r="AG128" s="368"/>
      <c r="AH128" s="368"/>
      <c r="AI128" s="368"/>
      <c r="AJ128" s="368"/>
      <c r="AK128" s="368"/>
      <c r="AL128" s="368"/>
      <c r="AM128" s="368"/>
      <c r="AN128" s="368"/>
    </row>
    <row r="129" spans="1:40" ht="12.75" customHeight="1">
      <c r="A129" s="151">
        <f t="shared" si="5"/>
        <v>5.916666666666667</v>
      </c>
      <c r="B129" s="393">
        <f t="shared" si="17"/>
        <v>355</v>
      </c>
      <c r="C129" s="186">
        <f>Hydrograph!B88</f>
        <v>0</v>
      </c>
      <c r="D129" s="394">
        <f t="shared" si="6"/>
        <v>0</v>
      </c>
      <c r="E129" s="395" t="e">
        <f t="shared" ref="E129:F129" si="89">H128</f>
        <v>#N/A</v>
      </c>
      <c r="F129" s="375" t="e">
        <f t="shared" si="89"/>
        <v>#N/A</v>
      </c>
      <c r="G129" s="375" t="e">
        <f t="shared" si="7"/>
        <v>#N/A</v>
      </c>
      <c r="H129" s="395" t="e">
        <f t="shared" si="8"/>
        <v>#N/A</v>
      </c>
      <c r="I129" s="375" t="e">
        <f t="shared" si="9"/>
        <v>#N/A</v>
      </c>
      <c r="J129" s="395" t="e">
        <f t="shared" si="19"/>
        <v>#N/A</v>
      </c>
      <c r="K129" s="396" t="e">
        <f t="shared" si="10"/>
        <v>#N/A</v>
      </c>
      <c r="L129" s="368"/>
      <c r="M129" s="368"/>
      <c r="N129" s="372"/>
      <c r="O129" s="3" t="e">
        <f t="shared" si="11"/>
        <v>#N/A</v>
      </c>
      <c r="P129" s="397" t="e">
        <f t="shared" si="12"/>
        <v>#N/A</v>
      </c>
      <c r="Q129" s="3" t="e">
        <f t="shared" si="13"/>
        <v>#N/A</v>
      </c>
      <c r="R129" s="369" t="e">
        <f t="shared" si="14"/>
        <v>#N/A</v>
      </c>
      <c r="S129" s="369" t="e">
        <f t="shared" si="15"/>
        <v>#N/A</v>
      </c>
      <c r="T129" s="398" t="e">
        <f t="shared" si="16"/>
        <v>#N/A</v>
      </c>
      <c r="U129" s="368"/>
      <c r="V129" s="368"/>
      <c r="W129" s="368"/>
      <c r="X129" s="368"/>
      <c r="Y129" s="368"/>
      <c r="Z129" s="368"/>
      <c r="AA129" s="368"/>
      <c r="AB129" s="368"/>
      <c r="AC129" s="368"/>
      <c r="AD129" s="368"/>
      <c r="AE129" s="368"/>
      <c r="AF129" s="368"/>
      <c r="AG129" s="368"/>
      <c r="AH129" s="368"/>
      <c r="AI129" s="368"/>
      <c r="AJ129" s="368"/>
      <c r="AK129" s="368"/>
      <c r="AL129" s="368"/>
      <c r="AM129" s="368"/>
      <c r="AN129" s="368"/>
    </row>
    <row r="130" spans="1:40" ht="12.75" customHeight="1">
      <c r="A130" s="151">
        <f t="shared" si="5"/>
        <v>6</v>
      </c>
      <c r="B130" s="393">
        <f t="shared" si="17"/>
        <v>360</v>
      </c>
      <c r="C130" s="186">
        <f>Hydrograph!B89</f>
        <v>0</v>
      </c>
      <c r="D130" s="394">
        <f t="shared" si="6"/>
        <v>0</v>
      </c>
      <c r="E130" s="395" t="e">
        <f t="shared" ref="E130:F130" si="90">H129</f>
        <v>#N/A</v>
      </c>
      <c r="F130" s="375" t="e">
        <f t="shared" si="90"/>
        <v>#N/A</v>
      </c>
      <c r="G130" s="375" t="e">
        <f t="shared" si="7"/>
        <v>#N/A</v>
      </c>
      <c r="H130" s="395" t="e">
        <f t="shared" si="8"/>
        <v>#N/A</v>
      </c>
      <c r="I130" s="375" t="e">
        <f t="shared" si="9"/>
        <v>#N/A</v>
      </c>
      <c r="J130" s="395" t="e">
        <f t="shared" si="19"/>
        <v>#N/A</v>
      </c>
      <c r="K130" s="396" t="e">
        <f t="shared" si="10"/>
        <v>#N/A</v>
      </c>
      <c r="L130" s="368"/>
      <c r="M130" s="368"/>
      <c r="N130" s="372"/>
      <c r="O130" s="3" t="e">
        <f t="shared" si="11"/>
        <v>#N/A</v>
      </c>
      <c r="P130" s="397" t="e">
        <f t="shared" si="12"/>
        <v>#N/A</v>
      </c>
      <c r="Q130" s="3" t="e">
        <f t="shared" si="13"/>
        <v>#N/A</v>
      </c>
      <c r="R130" s="369" t="e">
        <f t="shared" si="14"/>
        <v>#N/A</v>
      </c>
      <c r="S130" s="369" t="e">
        <f t="shared" si="15"/>
        <v>#N/A</v>
      </c>
      <c r="T130" s="398" t="e">
        <f t="shared" si="16"/>
        <v>#N/A</v>
      </c>
      <c r="U130" s="368"/>
      <c r="V130" s="368"/>
      <c r="W130" s="368"/>
      <c r="X130" s="368"/>
      <c r="Y130" s="368"/>
      <c r="Z130" s="368"/>
      <c r="AA130" s="368"/>
      <c r="AB130" s="368"/>
      <c r="AC130" s="368"/>
      <c r="AD130" s="368"/>
      <c r="AE130" s="368"/>
      <c r="AF130" s="368"/>
      <c r="AG130" s="368"/>
      <c r="AH130" s="368"/>
      <c r="AI130" s="368"/>
      <c r="AJ130" s="368"/>
      <c r="AK130" s="368"/>
      <c r="AL130" s="368"/>
      <c r="AM130" s="368"/>
      <c r="AN130" s="368"/>
    </row>
    <row r="131" spans="1:40" ht="12.75" customHeight="1">
      <c r="A131" s="151">
        <f t="shared" si="5"/>
        <v>6.083333333333333</v>
      </c>
      <c r="B131" s="393">
        <f t="shared" si="17"/>
        <v>365</v>
      </c>
      <c r="C131" s="186">
        <f>Hydrograph!B90</f>
        <v>0</v>
      </c>
      <c r="D131" s="394">
        <f t="shared" si="6"/>
        <v>0</v>
      </c>
      <c r="E131" s="395" t="e">
        <f t="shared" ref="E131:F131" si="91">H130</f>
        <v>#N/A</v>
      </c>
      <c r="F131" s="375" t="e">
        <f t="shared" si="91"/>
        <v>#N/A</v>
      </c>
      <c r="G131" s="375" t="e">
        <f t="shared" si="7"/>
        <v>#N/A</v>
      </c>
      <c r="H131" s="395" t="e">
        <f t="shared" si="8"/>
        <v>#N/A</v>
      </c>
      <c r="I131" s="375" t="e">
        <f t="shared" si="9"/>
        <v>#N/A</v>
      </c>
      <c r="J131" s="395" t="e">
        <f t="shared" si="19"/>
        <v>#N/A</v>
      </c>
      <c r="K131" s="396" t="e">
        <f t="shared" si="10"/>
        <v>#N/A</v>
      </c>
      <c r="L131" s="368"/>
      <c r="M131" s="368"/>
      <c r="N131" s="372"/>
      <c r="O131" s="3" t="e">
        <f t="shared" si="11"/>
        <v>#N/A</v>
      </c>
      <c r="P131" s="397" t="e">
        <f t="shared" si="12"/>
        <v>#N/A</v>
      </c>
      <c r="Q131" s="3" t="e">
        <f t="shared" si="13"/>
        <v>#N/A</v>
      </c>
      <c r="R131" s="369" t="e">
        <f t="shared" si="14"/>
        <v>#N/A</v>
      </c>
      <c r="S131" s="369" t="e">
        <f t="shared" si="15"/>
        <v>#N/A</v>
      </c>
      <c r="T131" s="398" t="e">
        <f t="shared" si="16"/>
        <v>#N/A</v>
      </c>
      <c r="U131" s="368"/>
      <c r="V131" s="368"/>
      <c r="W131" s="368"/>
      <c r="X131" s="368"/>
      <c r="Y131" s="368"/>
      <c r="Z131" s="368"/>
      <c r="AA131" s="368"/>
      <c r="AB131" s="368"/>
      <c r="AC131" s="368"/>
      <c r="AD131" s="368"/>
      <c r="AE131" s="368"/>
      <c r="AF131" s="368"/>
      <c r="AG131" s="368"/>
      <c r="AH131" s="368"/>
      <c r="AI131" s="368"/>
      <c r="AJ131" s="368"/>
      <c r="AK131" s="368"/>
      <c r="AL131" s="368"/>
      <c r="AM131" s="368"/>
      <c r="AN131" s="368"/>
    </row>
    <row r="132" spans="1:40" ht="12.75" customHeight="1">
      <c r="A132" s="151">
        <f t="shared" si="5"/>
        <v>6.166666666666667</v>
      </c>
      <c r="B132" s="393">
        <f t="shared" si="17"/>
        <v>370</v>
      </c>
      <c r="C132" s="186">
        <f>Hydrograph!B91</f>
        <v>0</v>
      </c>
      <c r="D132" s="394">
        <f t="shared" si="6"/>
        <v>0</v>
      </c>
      <c r="E132" s="395" t="e">
        <f t="shared" ref="E132:F132" si="92">H131</f>
        <v>#N/A</v>
      </c>
      <c r="F132" s="375" t="e">
        <f t="shared" si="92"/>
        <v>#N/A</v>
      </c>
      <c r="G132" s="375" t="e">
        <f t="shared" si="7"/>
        <v>#N/A</v>
      </c>
      <c r="H132" s="395" t="e">
        <f t="shared" si="8"/>
        <v>#N/A</v>
      </c>
      <c r="I132" s="375" t="e">
        <f t="shared" si="9"/>
        <v>#N/A</v>
      </c>
      <c r="J132" s="395" t="e">
        <f t="shared" si="19"/>
        <v>#N/A</v>
      </c>
      <c r="K132" s="396" t="e">
        <f t="shared" si="10"/>
        <v>#N/A</v>
      </c>
      <c r="L132" s="368"/>
      <c r="M132" s="368"/>
      <c r="N132" s="372"/>
      <c r="O132" s="3" t="e">
        <f t="shared" si="11"/>
        <v>#N/A</v>
      </c>
      <c r="P132" s="397" t="e">
        <f t="shared" si="12"/>
        <v>#N/A</v>
      </c>
      <c r="Q132" s="3" t="e">
        <f t="shared" si="13"/>
        <v>#N/A</v>
      </c>
      <c r="R132" s="369" t="e">
        <f t="shared" si="14"/>
        <v>#N/A</v>
      </c>
      <c r="S132" s="369" t="e">
        <f t="shared" si="15"/>
        <v>#N/A</v>
      </c>
      <c r="T132" s="398" t="e">
        <f t="shared" si="16"/>
        <v>#N/A</v>
      </c>
      <c r="U132" s="368"/>
      <c r="V132" s="368"/>
      <c r="W132" s="368"/>
      <c r="X132" s="368"/>
      <c r="Y132" s="368"/>
      <c r="Z132" s="368"/>
      <c r="AA132" s="368"/>
      <c r="AB132" s="368"/>
      <c r="AC132" s="368"/>
      <c r="AD132" s="368"/>
      <c r="AE132" s="368"/>
      <c r="AF132" s="368"/>
      <c r="AG132" s="368"/>
      <c r="AH132" s="368"/>
      <c r="AI132" s="368"/>
      <c r="AJ132" s="368"/>
      <c r="AK132" s="368"/>
      <c r="AL132" s="368"/>
      <c r="AM132" s="368"/>
      <c r="AN132" s="368"/>
    </row>
    <row r="133" spans="1:40" ht="12.75" customHeight="1">
      <c r="A133" s="151">
        <f t="shared" si="5"/>
        <v>6.25</v>
      </c>
      <c r="B133" s="393">
        <f t="shared" si="17"/>
        <v>375</v>
      </c>
      <c r="C133" s="186">
        <f>Hydrograph!B92</f>
        <v>0</v>
      </c>
      <c r="D133" s="394">
        <f t="shared" si="6"/>
        <v>0</v>
      </c>
      <c r="E133" s="395" t="e">
        <f t="shared" ref="E133:F133" si="93">H132</f>
        <v>#N/A</v>
      </c>
      <c r="F133" s="375" t="e">
        <f t="shared" si="93"/>
        <v>#N/A</v>
      </c>
      <c r="G133" s="375" t="e">
        <f t="shared" si="7"/>
        <v>#N/A</v>
      </c>
      <c r="H133" s="395" t="e">
        <f t="shared" si="8"/>
        <v>#N/A</v>
      </c>
      <c r="I133" s="375" t="e">
        <f t="shared" si="9"/>
        <v>#N/A</v>
      </c>
      <c r="J133" s="395" t="e">
        <f t="shared" si="19"/>
        <v>#N/A</v>
      </c>
      <c r="K133" s="396" t="e">
        <f t="shared" si="10"/>
        <v>#N/A</v>
      </c>
      <c r="L133" s="368"/>
      <c r="M133" s="368"/>
      <c r="N133" s="372"/>
      <c r="O133" s="3" t="e">
        <f t="shared" si="11"/>
        <v>#N/A</v>
      </c>
      <c r="P133" s="397" t="e">
        <f t="shared" si="12"/>
        <v>#N/A</v>
      </c>
      <c r="Q133" s="3" t="e">
        <f t="shared" si="13"/>
        <v>#N/A</v>
      </c>
      <c r="R133" s="369" t="e">
        <f t="shared" si="14"/>
        <v>#N/A</v>
      </c>
      <c r="S133" s="369" t="e">
        <f t="shared" si="15"/>
        <v>#N/A</v>
      </c>
      <c r="T133" s="398" t="e">
        <f t="shared" si="16"/>
        <v>#N/A</v>
      </c>
      <c r="U133" s="368"/>
      <c r="V133" s="368"/>
      <c r="W133" s="368"/>
      <c r="X133" s="368"/>
      <c r="Y133" s="368"/>
      <c r="Z133" s="368"/>
      <c r="AA133" s="368"/>
      <c r="AB133" s="368"/>
      <c r="AC133" s="368"/>
      <c r="AD133" s="368"/>
      <c r="AE133" s="368"/>
      <c r="AF133" s="368"/>
      <c r="AG133" s="368"/>
      <c r="AH133" s="368"/>
      <c r="AI133" s="368"/>
      <c r="AJ133" s="368"/>
      <c r="AK133" s="368"/>
      <c r="AL133" s="368"/>
      <c r="AM133" s="368"/>
      <c r="AN133" s="368"/>
    </row>
    <row r="134" spans="1:40" ht="12.75" customHeight="1">
      <c r="A134" s="151">
        <f t="shared" si="5"/>
        <v>6.333333333333333</v>
      </c>
      <c r="B134" s="393">
        <f t="shared" si="17"/>
        <v>380</v>
      </c>
      <c r="C134" s="186">
        <f>Hydrograph!B93</f>
        <v>0</v>
      </c>
      <c r="D134" s="394">
        <f t="shared" si="6"/>
        <v>0</v>
      </c>
      <c r="E134" s="395" t="e">
        <f t="shared" ref="E134:F134" si="94">H133</f>
        <v>#N/A</v>
      </c>
      <c r="F134" s="375" t="e">
        <f t="shared" si="94"/>
        <v>#N/A</v>
      </c>
      <c r="G134" s="375" t="e">
        <f t="shared" si="7"/>
        <v>#N/A</v>
      </c>
      <c r="H134" s="395" t="e">
        <f t="shared" si="8"/>
        <v>#N/A</v>
      </c>
      <c r="I134" s="375" t="e">
        <f t="shared" si="9"/>
        <v>#N/A</v>
      </c>
      <c r="J134" s="395" t="e">
        <f t="shared" si="19"/>
        <v>#N/A</v>
      </c>
      <c r="K134" s="396" t="e">
        <f t="shared" si="10"/>
        <v>#N/A</v>
      </c>
      <c r="L134" s="368"/>
      <c r="M134" s="368"/>
      <c r="N134" s="372"/>
      <c r="O134" s="3" t="e">
        <f t="shared" si="11"/>
        <v>#N/A</v>
      </c>
      <c r="P134" s="397" t="e">
        <f t="shared" si="12"/>
        <v>#N/A</v>
      </c>
      <c r="Q134" s="3" t="e">
        <f t="shared" si="13"/>
        <v>#N/A</v>
      </c>
      <c r="R134" s="369" t="e">
        <f t="shared" si="14"/>
        <v>#N/A</v>
      </c>
      <c r="S134" s="369" t="e">
        <f t="shared" si="15"/>
        <v>#N/A</v>
      </c>
      <c r="T134" s="398" t="e">
        <f t="shared" si="16"/>
        <v>#N/A</v>
      </c>
      <c r="U134" s="368"/>
      <c r="V134" s="368"/>
      <c r="W134" s="368"/>
      <c r="X134" s="368"/>
      <c r="Y134" s="368"/>
      <c r="Z134" s="368"/>
      <c r="AA134" s="368"/>
      <c r="AB134" s="368"/>
      <c r="AC134" s="368"/>
      <c r="AD134" s="368"/>
      <c r="AE134" s="368"/>
      <c r="AF134" s="368"/>
      <c r="AG134" s="368"/>
      <c r="AH134" s="368"/>
      <c r="AI134" s="368"/>
      <c r="AJ134" s="368"/>
      <c r="AK134" s="368"/>
      <c r="AL134" s="368"/>
      <c r="AM134" s="368"/>
      <c r="AN134" s="368"/>
    </row>
    <row r="135" spans="1:40" ht="12.75" customHeight="1">
      <c r="A135" s="151">
        <f t="shared" si="5"/>
        <v>6.416666666666667</v>
      </c>
      <c r="B135" s="393">
        <f t="shared" si="17"/>
        <v>385</v>
      </c>
      <c r="C135" s="186">
        <f>Hydrograph!B94</f>
        <v>0</v>
      </c>
      <c r="D135" s="394">
        <f t="shared" si="6"/>
        <v>0</v>
      </c>
      <c r="E135" s="395" t="e">
        <f t="shared" ref="E135:F135" si="95">H134</f>
        <v>#N/A</v>
      </c>
      <c r="F135" s="375" t="e">
        <f t="shared" si="95"/>
        <v>#N/A</v>
      </c>
      <c r="G135" s="375" t="e">
        <f t="shared" si="7"/>
        <v>#N/A</v>
      </c>
      <c r="H135" s="395" t="e">
        <f t="shared" si="8"/>
        <v>#N/A</v>
      </c>
      <c r="I135" s="375" t="e">
        <f t="shared" si="9"/>
        <v>#N/A</v>
      </c>
      <c r="J135" s="395" t="e">
        <f t="shared" si="19"/>
        <v>#N/A</v>
      </c>
      <c r="K135" s="396" t="e">
        <f t="shared" si="10"/>
        <v>#N/A</v>
      </c>
      <c r="L135" s="368"/>
      <c r="M135" s="368"/>
      <c r="N135" s="372"/>
      <c r="O135" s="3" t="e">
        <f t="shared" si="11"/>
        <v>#N/A</v>
      </c>
      <c r="P135" s="397" t="e">
        <f t="shared" si="12"/>
        <v>#N/A</v>
      </c>
      <c r="Q135" s="3" t="e">
        <f t="shared" si="13"/>
        <v>#N/A</v>
      </c>
      <c r="R135" s="369" t="e">
        <f t="shared" si="14"/>
        <v>#N/A</v>
      </c>
      <c r="S135" s="369" t="e">
        <f t="shared" si="15"/>
        <v>#N/A</v>
      </c>
      <c r="T135" s="398" t="e">
        <f t="shared" si="16"/>
        <v>#N/A</v>
      </c>
      <c r="U135" s="368"/>
      <c r="V135" s="368"/>
      <c r="W135" s="368"/>
      <c r="X135" s="368"/>
      <c r="Y135" s="368"/>
      <c r="Z135" s="368"/>
      <c r="AA135" s="368"/>
      <c r="AB135" s="368"/>
      <c r="AC135" s="368"/>
      <c r="AD135" s="368"/>
      <c r="AE135" s="368"/>
      <c r="AF135" s="368"/>
      <c r="AG135" s="368"/>
      <c r="AH135" s="368"/>
      <c r="AI135" s="368"/>
      <c r="AJ135" s="368"/>
      <c r="AK135" s="368"/>
      <c r="AL135" s="368"/>
      <c r="AM135" s="368"/>
      <c r="AN135" s="368"/>
    </row>
    <row r="136" spans="1:40" ht="12.75" customHeight="1">
      <c r="A136" s="151">
        <f t="shared" si="5"/>
        <v>6.5</v>
      </c>
      <c r="B136" s="393">
        <f t="shared" si="17"/>
        <v>390</v>
      </c>
      <c r="C136" s="186">
        <f>Hydrograph!B95</f>
        <v>0</v>
      </c>
      <c r="D136" s="394">
        <f t="shared" si="6"/>
        <v>0</v>
      </c>
      <c r="E136" s="395" t="e">
        <f t="shared" ref="E136:F136" si="96">H135</f>
        <v>#N/A</v>
      </c>
      <c r="F136" s="375" t="e">
        <f t="shared" si="96"/>
        <v>#N/A</v>
      </c>
      <c r="G136" s="375" t="e">
        <f t="shared" si="7"/>
        <v>#N/A</v>
      </c>
      <c r="H136" s="395" t="e">
        <f t="shared" si="8"/>
        <v>#N/A</v>
      </c>
      <c r="I136" s="375" t="e">
        <f t="shared" si="9"/>
        <v>#N/A</v>
      </c>
      <c r="J136" s="395" t="e">
        <f t="shared" si="19"/>
        <v>#N/A</v>
      </c>
      <c r="K136" s="396" t="e">
        <f t="shared" si="10"/>
        <v>#N/A</v>
      </c>
      <c r="L136" s="368"/>
      <c r="M136" s="368"/>
      <c r="N136" s="372"/>
      <c r="O136" s="3" t="e">
        <f t="shared" si="11"/>
        <v>#N/A</v>
      </c>
      <c r="P136" s="397" t="e">
        <f t="shared" si="12"/>
        <v>#N/A</v>
      </c>
      <c r="Q136" s="3" t="e">
        <f t="shared" si="13"/>
        <v>#N/A</v>
      </c>
      <c r="R136" s="369" t="e">
        <f t="shared" si="14"/>
        <v>#N/A</v>
      </c>
      <c r="S136" s="369" t="e">
        <f t="shared" si="15"/>
        <v>#N/A</v>
      </c>
      <c r="T136" s="398" t="e">
        <f t="shared" si="16"/>
        <v>#N/A</v>
      </c>
      <c r="U136" s="368"/>
      <c r="V136" s="368"/>
      <c r="W136" s="368"/>
      <c r="X136" s="368"/>
      <c r="Y136" s="368"/>
      <c r="Z136" s="368"/>
      <c r="AA136" s="368"/>
      <c r="AB136" s="368"/>
      <c r="AC136" s="368"/>
      <c r="AD136" s="368"/>
      <c r="AE136" s="368"/>
      <c r="AF136" s="368"/>
      <c r="AG136" s="368"/>
      <c r="AH136" s="368"/>
      <c r="AI136" s="368"/>
      <c r="AJ136" s="368"/>
      <c r="AK136" s="368"/>
      <c r="AL136" s="368"/>
      <c r="AM136" s="368"/>
      <c r="AN136" s="368"/>
    </row>
    <row r="137" spans="1:40" ht="12.75" customHeight="1">
      <c r="A137" s="151">
        <f t="shared" si="5"/>
        <v>6.583333333333333</v>
      </c>
      <c r="B137" s="393">
        <f t="shared" si="17"/>
        <v>395</v>
      </c>
      <c r="C137" s="186">
        <f>Hydrograph!B96</f>
        <v>0</v>
      </c>
      <c r="D137" s="394">
        <f t="shared" si="6"/>
        <v>0</v>
      </c>
      <c r="E137" s="395" t="e">
        <f t="shared" ref="E137:F137" si="97">H136</f>
        <v>#N/A</v>
      </c>
      <c r="F137" s="375" t="e">
        <f t="shared" si="97"/>
        <v>#N/A</v>
      </c>
      <c r="G137" s="375" t="e">
        <f t="shared" si="7"/>
        <v>#N/A</v>
      </c>
      <c r="H137" s="395" t="e">
        <f t="shared" si="8"/>
        <v>#N/A</v>
      </c>
      <c r="I137" s="375" t="e">
        <f t="shared" si="9"/>
        <v>#N/A</v>
      </c>
      <c r="J137" s="395" t="e">
        <f t="shared" si="19"/>
        <v>#N/A</v>
      </c>
      <c r="K137" s="396" t="e">
        <f t="shared" si="10"/>
        <v>#N/A</v>
      </c>
      <c r="L137" s="368"/>
      <c r="M137" s="368"/>
      <c r="N137" s="372"/>
      <c r="O137" s="3" t="e">
        <f t="shared" si="11"/>
        <v>#N/A</v>
      </c>
      <c r="P137" s="397" t="e">
        <f t="shared" si="12"/>
        <v>#N/A</v>
      </c>
      <c r="Q137" s="3" t="e">
        <f t="shared" si="13"/>
        <v>#N/A</v>
      </c>
      <c r="R137" s="369" t="e">
        <f t="shared" si="14"/>
        <v>#N/A</v>
      </c>
      <c r="S137" s="369" t="e">
        <f t="shared" si="15"/>
        <v>#N/A</v>
      </c>
      <c r="T137" s="398" t="e">
        <f t="shared" si="16"/>
        <v>#N/A</v>
      </c>
      <c r="U137" s="368"/>
      <c r="V137" s="368"/>
      <c r="W137" s="368"/>
      <c r="X137" s="368"/>
      <c r="Y137" s="368"/>
      <c r="Z137" s="368"/>
      <c r="AA137" s="368"/>
      <c r="AB137" s="368"/>
      <c r="AC137" s="368"/>
      <c r="AD137" s="368"/>
      <c r="AE137" s="368"/>
      <c r="AF137" s="368"/>
      <c r="AG137" s="368"/>
      <c r="AH137" s="368"/>
      <c r="AI137" s="368"/>
      <c r="AJ137" s="368"/>
      <c r="AK137" s="368"/>
      <c r="AL137" s="368"/>
      <c r="AM137" s="368"/>
      <c r="AN137" s="368"/>
    </row>
    <row r="138" spans="1:40" ht="12.75" customHeight="1">
      <c r="A138" s="151">
        <f t="shared" si="5"/>
        <v>6.666666666666667</v>
      </c>
      <c r="B138" s="393">
        <f t="shared" si="17"/>
        <v>400</v>
      </c>
      <c r="C138" s="186">
        <f>Hydrograph!B97</f>
        <v>0</v>
      </c>
      <c r="D138" s="394">
        <f t="shared" si="6"/>
        <v>0</v>
      </c>
      <c r="E138" s="395" t="e">
        <f t="shared" ref="E138:F138" si="98">H137</f>
        <v>#N/A</v>
      </c>
      <c r="F138" s="375" t="e">
        <f t="shared" si="98"/>
        <v>#N/A</v>
      </c>
      <c r="G138" s="375" t="e">
        <f t="shared" si="7"/>
        <v>#N/A</v>
      </c>
      <c r="H138" s="395" t="e">
        <f t="shared" si="8"/>
        <v>#N/A</v>
      </c>
      <c r="I138" s="375" t="e">
        <f t="shared" si="9"/>
        <v>#N/A</v>
      </c>
      <c r="J138" s="395" t="e">
        <f t="shared" si="19"/>
        <v>#N/A</v>
      </c>
      <c r="K138" s="396" t="e">
        <f t="shared" si="10"/>
        <v>#N/A</v>
      </c>
      <c r="L138" s="368"/>
      <c r="M138" s="368"/>
      <c r="N138" s="372"/>
      <c r="O138" s="3" t="e">
        <f t="shared" si="11"/>
        <v>#N/A</v>
      </c>
      <c r="P138" s="397" t="e">
        <f t="shared" si="12"/>
        <v>#N/A</v>
      </c>
      <c r="Q138" s="3" t="e">
        <f t="shared" si="13"/>
        <v>#N/A</v>
      </c>
      <c r="R138" s="369" t="e">
        <f t="shared" si="14"/>
        <v>#N/A</v>
      </c>
      <c r="S138" s="369" t="e">
        <f t="shared" si="15"/>
        <v>#N/A</v>
      </c>
      <c r="T138" s="398" t="e">
        <f t="shared" si="16"/>
        <v>#N/A</v>
      </c>
      <c r="U138" s="368"/>
      <c r="V138" s="368"/>
      <c r="W138" s="368"/>
      <c r="X138" s="368"/>
      <c r="Y138" s="368"/>
      <c r="Z138" s="368"/>
      <c r="AA138" s="368"/>
      <c r="AB138" s="368"/>
      <c r="AC138" s="368"/>
      <c r="AD138" s="368"/>
      <c r="AE138" s="368"/>
      <c r="AF138" s="368"/>
      <c r="AG138" s="368"/>
      <c r="AH138" s="368"/>
      <c r="AI138" s="368"/>
      <c r="AJ138" s="368"/>
      <c r="AK138" s="368"/>
      <c r="AL138" s="368"/>
      <c r="AM138" s="368"/>
      <c r="AN138" s="368"/>
    </row>
    <row r="139" spans="1:40" ht="12.75" customHeight="1">
      <c r="A139" s="151">
        <f t="shared" si="5"/>
        <v>6.75</v>
      </c>
      <c r="B139" s="393">
        <f t="shared" si="17"/>
        <v>405</v>
      </c>
      <c r="C139" s="186">
        <f>Hydrograph!B98</f>
        <v>0</v>
      </c>
      <c r="D139" s="394">
        <f t="shared" si="6"/>
        <v>0</v>
      </c>
      <c r="E139" s="395" t="e">
        <f t="shared" ref="E139:F139" si="99">H138</f>
        <v>#N/A</v>
      </c>
      <c r="F139" s="375" t="e">
        <f t="shared" si="99"/>
        <v>#N/A</v>
      </c>
      <c r="G139" s="375" t="e">
        <f t="shared" si="7"/>
        <v>#N/A</v>
      </c>
      <c r="H139" s="395" t="e">
        <f t="shared" si="8"/>
        <v>#N/A</v>
      </c>
      <c r="I139" s="375" t="e">
        <f t="shared" si="9"/>
        <v>#N/A</v>
      </c>
      <c r="J139" s="395" t="e">
        <f t="shared" si="19"/>
        <v>#N/A</v>
      </c>
      <c r="K139" s="396" t="e">
        <f t="shared" si="10"/>
        <v>#N/A</v>
      </c>
      <c r="L139" s="368"/>
      <c r="M139" s="368"/>
      <c r="N139" s="372"/>
      <c r="O139" s="3" t="e">
        <f t="shared" si="11"/>
        <v>#N/A</v>
      </c>
      <c r="P139" s="397" t="e">
        <f t="shared" si="12"/>
        <v>#N/A</v>
      </c>
      <c r="Q139" s="3" t="e">
        <f t="shared" si="13"/>
        <v>#N/A</v>
      </c>
      <c r="R139" s="369" t="e">
        <f t="shared" si="14"/>
        <v>#N/A</v>
      </c>
      <c r="S139" s="369" t="e">
        <f t="shared" si="15"/>
        <v>#N/A</v>
      </c>
      <c r="T139" s="398" t="e">
        <f t="shared" si="16"/>
        <v>#N/A</v>
      </c>
      <c r="U139" s="368"/>
      <c r="V139" s="368"/>
      <c r="W139" s="368"/>
      <c r="X139" s="368"/>
      <c r="Y139" s="368"/>
      <c r="Z139" s="368"/>
      <c r="AA139" s="368"/>
      <c r="AB139" s="368"/>
      <c r="AC139" s="368"/>
      <c r="AD139" s="368"/>
      <c r="AE139" s="368"/>
      <c r="AF139" s="368"/>
      <c r="AG139" s="368"/>
      <c r="AH139" s="368"/>
      <c r="AI139" s="368"/>
      <c r="AJ139" s="368"/>
      <c r="AK139" s="368"/>
      <c r="AL139" s="368"/>
      <c r="AM139" s="368"/>
      <c r="AN139" s="368"/>
    </row>
    <row r="140" spans="1:40" ht="12.75" customHeight="1">
      <c r="A140" s="151">
        <f t="shared" si="5"/>
        <v>6.833333333333333</v>
      </c>
      <c r="B140" s="393">
        <f t="shared" si="17"/>
        <v>410</v>
      </c>
      <c r="C140" s="186">
        <f>Hydrograph!B99</f>
        <v>0</v>
      </c>
      <c r="D140" s="394">
        <f t="shared" si="6"/>
        <v>0</v>
      </c>
      <c r="E140" s="395" t="e">
        <f t="shared" ref="E140:F140" si="100">H139</f>
        <v>#N/A</v>
      </c>
      <c r="F140" s="375" t="e">
        <f t="shared" si="100"/>
        <v>#N/A</v>
      </c>
      <c r="G140" s="375" t="e">
        <f t="shared" si="7"/>
        <v>#N/A</v>
      </c>
      <c r="H140" s="395" t="e">
        <f t="shared" si="8"/>
        <v>#N/A</v>
      </c>
      <c r="I140" s="375" t="e">
        <f t="shared" si="9"/>
        <v>#N/A</v>
      </c>
      <c r="J140" s="395" t="e">
        <f t="shared" si="19"/>
        <v>#N/A</v>
      </c>
      <c r="K140" s="396" t="e">
        <f t="shared" si="10"/>
        <v>#N/A</v>
      </c>
      <c r="L140" s="368"/>
      <c r="M140" s="368"/>
      <c r="N140" s="372"/>
      <c r="O140" s="3" t="e">
        <f t="shared" si="11"/>
        <v>#N/A</v>
      </c>
      <c r="P140" s="397" t="e">
        <f t="shared" si="12"/>
        <v>#N/A</v>
      </c>
      <c r="Q140" s="3" t="e">
        <f t="shared" si="13"/>
        <v>#N/A</v>
      </c>
      <c r="R140" s="369" t="e">
        <f t="shared" si="14"/>
        <v>#N/A</v>
      </c>
      <c r="S140" s="369" t="e">
        <f t="shared" si="15"/>
        <v>#N/A</v>
      </c>
      <c r="T140" s="398" t="e">
        <f t="shared" si="16"/>
        <v>#N/A</v>
      </c>
      <c r="U140" s="368"/>
      <c r="V140" s="368"/>
      <c r="W140" s="368"/>
      <c r="X140" s="368"/>
      <c r="Y140" s="368"/>
      <c r="Z140" s="368"/>
      <c r="AA140" s="368"/>
      <c r="AB140" s="368"/>
      <c r="AC140" s="368"/>
      <c r="AD140" s="368"/>
      <c r="AE140" s="368"/>
      <c r="AF140" s="368"/>
      <c r="AG140" s="368"/>
      <c r="AH140" s="368"/>
      <c r="AI140" s="368"/>
      <c r="AJ140" s="368"/>
      <c r="AK140" s="368"/>
      <c r="AL140" s="368"/>
      <c r="AM140" s="368"/>
      <c r="AN140" s="368"/>
    </row>
    <row r="141" spans="1:40" ht="12.75" customHeight="1">
      <c r="A141" s="151">
        <f t="shared" si="5"/>
        <v>6.916666666666667</v>
      </c>
      <c r="B141" s="393">
        <f t="shared" si="17"/>
        <v>415</v>
      </c>
      <c r="C141" s="186">
        <f>Hydrograph!B100</f>
        <v>0</v>
      </c>
      <c r="D141" s="394">
        <f t="shared" si="6"/>
        <v>0</v>
      </c>
      <c r="E141" s="395" t="e">
        <f t="shared" ref="E141:F141" si="101">H140</f>
        <v>#N/A</v>
      </c>
      <c r="F141" s="375" t="e">
        <f t="shared" si="101"/>
        <v>#N/A</v>
      </c>
      <c r="G141" s="375" t="e">
        <f t="shared" si="7"/>
        <v>#N/A</v>
      </c>
      <c r="H141" s="395" t="e">
        <f t="shared" si="8"/>
        <v>#N/A</v>
      </c>
      <c r="I141" s="375" t="e">
        <f t="shared" si="9"/>
        <v>#N/A</v>
      </c>
      <c r="J141" s="395" t="e">
        <f t="shared" si="19"/>
        <v>#N/A</v>
      </c>
      <c r="K141" s="396" t="e">
        <f t="shared" si="10"/>
        <v>#N/A</v>
      </c>
      <c r="L141" s="368"/>
      <c r="M141" s="368"/>
      <c r="N141" s="372"/>
      <c r="O141" s="3" t="e">
        <f t="shared" si="11"/>
        <v>#N/A</v>
      </c>
      <c r="P141" s="397" t="e">
        <f t="shared" si="12"/>
        <v>#N/A</v>
      </c>
      <c r="Q141" s="3" t="e">
        <f t="shared" si="13"/>
        <v>#N/A</v>
      </c>
      <c r="R141" s="369" t="e">
        <f t="shared" si="14"/>
        <v>#N/A</v>
      </c>
      <c r="S141" s="369" t="e">
        <f t="shared" si="15"/>
        <v>#N/A</v>
      </c>
      <c r="T141" s="398" t="e">
        <f t="shared" si="16"/>
        <v>#N/A</v>
      </c>
      <c r="U141" s="368"/>
      <c r="V141" s="368"/>
      <c r="W141" s="368"/>
      <c r="X141" s="368"/>
      <c r="Y141" s="368"/>
      <c r="Z141" s="368"/>
      <c r="AA141" s="368"/>
      <c r="AB141" s="368"/>
      <c r="AC141" s="368"/>
      <c r="AD141" s="368"/>
      <c r="AE141" s="368"/>
      <c r="AF141" s="368"/>
      <c r="AG141" s="368"/>
      <c r="AH141" s="368"/>
      <c r="AI141" s="368"/>
      <c r="AJ141" s="368"/>
      <c r="AK141" s="368"/>
      <c r="AL141" s="368"/>
      <c r="AM141" s="368"/>
      <c r="AN141" s="368"/>
    </row>
    <row r="142" spans="1:40" ht="12.75" customHeight="1">
      <c r="A142" s="151">
        <f t="shared" si="5"/>
        <v>7</v>
      </c>
      <c r="B142" s="393">
        <f t="shared" si="17"/>
        <v>420</v>
      </c>
      <c r="C142" s="186">
        <f>Hydrograph!B101</f>
        <v>0</v>
      </c>
      <c r="D142" s="394">
        <f t="shared" si="6"/>
        <v>0</v>
      </c>
      <c r="E142" s="395" t="e">
        <f t="shared" ref="E142:F142" si="102">H141</f>
        <v>#N/A</v>
      </c>
      <c r="F142" s="375" t="e">
        <f t="shared" si="102"/>
        <v>#N/A</v>
      </c>
      <c r="G142" s="375" t="e">
        <f t="shared" si="7"/>
        <v>#N/A</v>
      </c>
      <c r="H142" s="395" t="e">
        <f t="shared" si="8"/>
        <v>#N/A</v>
      </c>
      <c r="I142" s="375" t="e">
        <f t="shared" si="9"/>
        <v>#N/A</v>
      </c>
      <c r="J142" s="395" t="e">
        <f t="shared" si="19"/>
        <v>#N/A</v>
      </c>
      <c r="K142" s="396" t="e">
        <f t="shared" si="10"/>
        <v>#N/A</v>
      </c>
      <c r="L142" s="368"/>
      <c r="M142" s="368"/>
      <c r="N142" s="372"/>
      <c r="O142" s="3" t="e">
        <f t="shared" si="11"/>
        <v>#N/A</v>
      </c>
      <c r="P142" s="397" t="e">
        <f t="shared" si="12"/>
        <v>#N/A</v>
      </c>
      <c r="Q142" s="3" t="e">
        <f t="shared" si="13"/>
        <v>#N/A</v>
      </c>
      <c r="R142" s="369" t="e">
        <f t="shared" si="14"/>
        <v>#N/A</v>
      </c>
      <c r="S142" s="369" t="e">
        <f t="shared" si="15"/>
        <v>#N/A</v>
      </c>
      <c r="T142" s="398" t="e">
        <f t="shared" si="16"/>
        <v>#N/A</v>
      </c>
      <c r="U142" s="368"/>
      <c r="V142" s="368"/>
      <c r="W142" s="368"/>
      <c r="X142" s="368"/>
      <c r="Y142" s="368"/>
      <c r="Z142" s="368"/>
      <c r="AA142" s="368"/>
      <c r="AB142" s="368"/>
      <c r="AC142" s="368"/>
      <c r="AD142" s="368"/>
      <c r="AE142" s="368"/>
      <c r="AF142" s="368"/>
      <c r="AG142" s="368"/>
      <c r="AH142" s="368"/>
      <c r="AI142" s="368"/>
      <c r="AJ142" s="368"/>
      <c r="AK142" s="368"/>
      <c r="AL142" s="368"/>
      <c r="AM142" s="368"/>
      <c r="AN142" s="368"/>
    </row>
    <row r="143" spans="1:40" ht="12.75" customHeight="1">
      <c r="A143" s="151">
        <f t="shared" si="5"/>
        <v>7.083333333333333</v>
      </c>
      <c r="B143" s="393">
        <f t="shared" si="17"/>
        <v>425</v>
      </c>
      <c r="C143" s="186">
        <f>Hydrograph!B102</f>
        <v>0</v>
      </c>
      <c r="D143" s="394">
        <f t="shared" si="6"/>
        <v>0</v>
      </c>
      <c r="E143" s="395" t="e">
        <f t="shared" ref="E143:F143" si="103">H142</f>
        <v>#N/A</v>
      </c>
      <c r="F143" s="375" t="e">
        <f t="shared" si="103"/>
        <v>#N/A</v>
      </c>
      <c r="G143" s="375" t="e">
        <f t="shared" si="7"/>
        <v>#N/A</v>
      </c>
      <c r="H143" s="395" t="e">
        <f t="shared" si="8"/>
        <v>#N/A</v>
      </c>
      <c r="I143" s="375" t="e">
        <f t="shared" si="9"/>
        <v>#N/A</v>
      </c>
      <c r="J143" s="395" t="e">
        <f t="shared" si="19"/>
        <v>#N/A</v>
      </c>
      <c r="K143" s="396" t="e">
        <f t="shared" si="10"/>
        <v>#N/A</v>
      </c>
      <c r="L143" s="368"/>
      <c r="M143" s="368"/>
      <c r="N143" s="372"/>
      <c r="O143" s="3" t="e">
        <f t="shared" si="11"/>
        <v>#N/A</v>
      </c>
      <c r="P143" s="397" t="e">
        <f t="shared" si="12"/>
        <v>#N/A</v>
      </c>
      <c r="Q143" s="3" t="e">
        <f t="shared" si="13"/>
        <v>#N/A</v>
      </c>
      <c r="R143" s="369" t="e">
        <f t="shared" si="14"/>
        <v>#N/A</v>
      </c>
      <c r="S143" s="369" t="e">
        <f t="shared" si="15"/>
        <v>#N/A</v>
      </c>
      <c r="T143" s="398" t="e">
        <f t="shared" si="16"/>
        <v>#N/A</v>
      </c>
      <c r="U143" s="368"/>
      <c r="V143" s="368"/>
      <c r="W143" s="368"/>
      <c r="X143" s="368"/>
      <c r="Y143" s="368"/>
      <c r="Z143" s="368"/>
      <c r="AA143" s="368"/>
      <c r="AB143" s="368"/>
      <c r="AC143" s="368"/>
      <c r="AD143" s="368"/>
      <c r="AE143" s="368"/>
      <c r="AF143" s="368"/>
      <c r="AG143" s="368"/>
      <c r="AH143" s="368"/>
      <c r="AI143" s="368"/>
      <c r="AJ143" s="368"/>
      <c r="AK143" s="368"/>
      <c r="AL143" s="368"/>
      <c r="AM143" s="368"/>
      <c r="AN143" s="368"/>
    </row>
    <row r="144" spans="1:40" ht="12.75" customHeight="1">
      <c r="A144" s="151">
        <f t="shared" si="5"/>
        <v>7.166666666666667</v>
      </c>
      <c r="B144" s="393">
        <f t="shared" si="17"/>
        <v>430</v>
      </c>
      <c r="C144" s="186">
        <f>Hydrograph!B103</f>
        <v>0</v>
      </c>
      <c r="D144" s="394">
        <f t="shared" si="6"/>
        <v>0</v>
      </c>
      <c r="E144" s="395" t="e">
        <f t="shared" ref="E144:F144" si="104">H143</f>
        <v>#N/A</v>
      </c>
      <c r="F144" s="375" t="e">
        <f t="shared" si="104"/>
        <v>#N/A</v>
      </c>
      <c r="G144" s="375" t="e">
        <f t="shared" si="7"/>
        <v>#N/A</v>
      </c>
      <c r="H144" s="395" t="e">
        <f t="shared" si="8"/>
        <v>#N/A</v>
      </c>
      <c r="I144" s="375" t="e">
        <f t="shared" si="9"/>
        <v>#N/A</v>
      </c>
      <c r="J144" s="395" t="e">
        <f t="shared" si="19"/>
        <v>#N/A</v>
      </c>
      <c r="K144" s="396" t="e">
        <f t="shared" si="10"/>
        <v>#N/A</v>
      </c>
      <c r="L144" s="368"/>
      <c r="M144" s="368"/>
      <c r="N144" s="372"/>
      <c r="O144" s="3" t="e">
        <f t="shared" si="11"/>
        <v>#N/A</v>
      </c>
      <c r="P144" s="397" t="e">
        <f t="shared" si="12"/>
        <v>#N/A</v>
      </c>
      <c r="Q144" s="3" t="e">
        <f t="shared" si="13"/>
        <v>#N/A</v>
      </c>
      <c r="R144" s="369" t="e">
        <f t="shared" si="14"/>
        <v>#N/A</v>
      </c>
      <c r="S144" s="369" t="e">
        <f t="shared" si="15"/>
        <v>#N/A</v>
      </c>
      <c r="T144" s="398" t="e">
        <f t="shared" si="16"/>
        <v>#N/A</v>
      </c>
      <c r="U144" s="368"/>
      <c r="V144" s="368"/>
      <c r="W144" s="368"/>
      <c r="X144" s="368"/>
      <c r="Y144" s="368"/>
      <c r="Z144" s="368"/>
      <c r="AA144" s="368"/>
      <c r="AB144" s="368"/>
      <c r="AC144" s="368"/>
      <c r="AD144" s="368"/>
      <c r="AE144" s="368"/>
      <c r="AF144" s="368"/>
      <c r="AG144" s="368"/>
      <c r="AH144" s="368"/>
      <c r="AI144" s="368"/>
      <c r="AJ144" s="368"/>
      <c r="AK144" s="368"/>
      <c r="AL144" s="368"/>
      <c r="AM144" s="368"/>
      <c r="AN144" s="368"/>
    </row>
    <row r="145" spans="1:40" ht="12.75" customHeight="1">
      <c r="A145" s="151">
        <f t="shared" si="5"/>
        <v>7.25</v>
      </c>
      <c r="B145" s="393">
        <f t="shared" si="17"/>
        <v>435</v>
      </c>
      <c r="C145" s="186">
        <f>Hydrograph!B104</f>
        <v>0</v>
      </c>
      <c r="D145" s="394">
        <f t="shared" si="6"/>
        <v>0</v>
      </c>
      <c r="E145" s="395" t="e">
        <f t="shared" ref="E145:F145" si="105">H144</f>
        <v>#N/A</v>
      </c>
      <c r="F145" s="375" t="e">
        <f t="shared" si="105"/>
        <v>#N/A</v>
      </c>
      <c r="G145" s="375" t="e">
        <f t="shared" si="7"/>
        <v>#N/A</v>
      </c>
      <c r="H145" s="395" t="e">
        <f t="shared" si="8"/>
        <v>#N/A</v>
      </c>
      <c r="I145" s="375" t="e">
        <f t="shared" si="9"/>
        <v>#N/A</v>
      </c>
      <c r="J145" s="395" t="e">
        <f t="shared" si="19"/>
        <v>#N/A</v>
      </c>
      <c r="K145" s="396" t="e">
        <f t="shared" si="10"/>
        <v>#N/A</v>
      </c>
      <c r="L145" s="368"/>
      <c r="M145" s="368"/>
      <c r="N145" s="372"/>
      <c r="O145" s="3" t="e">
        <f t="shared" si="11"/>
        <v>#N/A</v>
      </c>
      <c r="P145" s="397" t="e">
        <f t="shared" si="12"/>
        <v>#N/A</v>
      </c>
      <c r="Q145" s="3" t="e">
        <f t="shared" si="13"/>
        <v>#N/A</v>
      </c>
      <c r="R145" s="369" t="e">
        <f t="shared" si="14"/>
        <v>#N/A</v>
      </c>
      <c r="S145" s="369" t="e">
        <f t="shared" si="15"/>
        <v>#N/A</v>
      </c>
      <c r="T145" s="398" t="e">
        <f t="shared" si="16"/>
        <v>#N/A</v>
      </c>
      <c r="U145" s="368"/>
      <c r="V145" s="368"/>
      <c r="W145" s="368"/>
      <c r="X145" s="368"/>
      <c r="Y145" s="368"/>
      <c r="Z145" s="368"/>
      <c r="AA145" s="368"/>
      <c r="AB145" s="368"/>
      <c r="AC145" s="368"/>
      <c r="AD145" s="368"/>
      <c r="AE145" s="368"/>
      <c r="AF145" s="368"/>
      <c r="AG145" s="368"/>
      <c r="AH145" s="368"/>
      <c r="AI145" s="368"/>
      <c r="AJ145" s="368"/>
      <c r="AK145" s="368"/>
      <c r="AL145" s="368"/>
      <c r="AM145" s="368"/>
      <c r="AN145" s="368"/>
    </row>
    <row r="146" spans="1:40" ht="12.75" customHeight="1">
      <c r="A146" s="151">
        <f t="shared" si="5"/>
        <v>7.333333333333333</v>
      </c>
      <c r="B146" s="393">
        <f t="shared" si="17"/>
        <v>440</v>
      </c>
      <c r="C146" s="186">
        <f>Hydrograph!B105</f>
        <v>0</v>
      </c>
      <c r="D146" s="394">
        <f t="shared" si="6"/>
        <v>0</v>
      </c>
      <c r="E146" s="395" t="e">
        <f t="shared" ref="E146:F146" si="106">H145</f>
        <v>#N/A</v>
      </c>
      <c r="F146" s="375" t="e">
        <f t="shared" si="106"/>
        <v>#N/A</v>
      </c>
      <c r="G146" s="375" t="e">
        <f t="shared" si="7"/>
        <v>#N/A</v>
      </c>
      <c r="H146" s="395" t="e">
        <f t="shared" si="8"/>
        <v>#N/A</v>
      </c>
      <c r="I146" s="375" t="e">
        <f t="shared" si="9"/>
        <v>#N/A</v>
      </c>
      <c r="J146" s="395" t="e">
        <f t="shared" si="19"/>
        <v>#N/A</v>
      </c>
      <c r="K146" s="396" t="e">
        <f t="shared" si="10"/>
        <v>#N/A</v>
      </c>
      <c r="L146" s="368"/>
      <c r="M146" s="368"/>
      <c r="N146" s="372"/>
      <c r="O146" s="3" t="e">
        <f t="shared" si="11"/>
        <v>#N/A</v>
      </c>
      <c r="P146" s="397" t="e">
        <f t="shared" si="12"/>
        <v>#N/A</v>
      </c>
      <c r="Q146" s="3" t="e">
        <f t="shared" si="13"/>
        <v>#N/A</v>
      </c>
      <c r="R146" s="369" t="e">
        <f t="shared" si="14"/>
        <v>#N/A</v>
      </c>
      <c r="S146" s="369" t="e">
        <f t="shared" si="15"/>
        <v>#N/A</v>
      </c>
      <c r="T146" s="398" t="e">
        <f t="shared" si="16"/>
        <v>#N/A</v>
      </c>
      <c r="U146" s="368"/>
      <c r="V146" s="368"/>
      <c r="W146" s="368"/>
      <c r="X146" s="368"/>
      <c r="Y146" s="368"/>
      <c r="Z146" s="368"/>
      <c r="AA146" s="368"/>
      <c r="AB146" s="368"/>
      <c r="AC146" s="368"/>
      <c r="AD146" s="368"/>
      <c r="AE146" s="368"/>
      <c r="AF146" s="368"/>
      <c r="AG146" s="368"/>
      <c r="AH146" s="368"/>
      <c r="AI146" s="368"/>
      <c r="AJ146" s="368"/>
      <c r="AK146" s="368"/>
      <c r="AL146" s="368"/>
      <c r="AM146" s="368"/>
      <c r="AN146" s="368"/>
    </row>
    <row r="147" spans="1:40" ht="12.75" customHeight="1">
      <c r="A147" s="151">
        <f t="shared" si="5"/>
        <v>7.416666666666667</v>
      </c>
      <c r="B147" s="393">
        <f t="shared" si="17"/>
        <v>445</v>
      </c>
      <c r="C147" s="186">
        <f>Hydrograph!B106</f>
        <v>0</v>
      </c>
      <c r="D147" s="394">
        <f t="shared" si="6"/>
        <v>0</v>
      </c>
      <c r="E147" s="395" t="e">
        <f t="shared" ref="E147:F147" si="107">H146</f>
        <v>#N/A</v>
      </c>
      <c r="F147" s="375" t="e">
        <f t="shared" si="107"/>
        <v>#N/A</v>
      </c>
      <c r="G147" s="375" t="e">
        <f t="shared" si="7"/>
        <v>#N/A</v>
      </c>
      <c r="H147" s="395" t="e">
        <f t="shared" si="8"/>
        <v>#N/A</v>
      </c>
      <c r="I147" s="375" t="e">
        <f t="shared" si="9"/>
        <v>#N/A</v>
      </c>
      <c r="J147" s="395" t="e">
        <f t="shared" si="19"/>
        <v>#N/A</v>
      </c>
      <c r="K147" s="396" t="e">
        <f t="shared" si="10"/>
        <v>#N/A</v>
      </c>
      <c r="L147" s="368"/>
      <c r="M147" s="368"/>
      <c r="N147" s="372"/>
      <c r="O147" s="3" t="e">
        <f t="shared" si="11"/>
        <v>#N/A</v>
      </c>
      <c r="P147" s="397" t="e">
        <f t="shared" si="12"/>
        <v>#N/A</v>
      </c>
      <c r="Q147" s="3" t="e">
        <f t="shared" si="13"/>
        <v>#N/A</v>
      </c>
      <c r="R147" s="369" t="e">
        <f t="shared" si="14"/>
        <v>#N/A</v>
      </c>
      <c r="S147" s="369" t="e">
        <f t="shared" si="15"/>
        <v>#N/A</v>
      </c>
      <c r="T147" s="398" t="e">
        <f t="shared" si="16"/>
        <v>#N/A</v>
      </c>
      <c r="U147" s="368"/>
      <c r="V147" s="368"/>
      <c r="W147" s="368"/>
      <c r="X147" s="368"/>
      <c r="Y147" s="368"/>
      <c r="Z147" s="368"/>
      <c r="AA147" s="368"/>
      <c r="AB147" s="368"/>
      <c r="AC147" s="368"/>
      <c r="AD147" s="368"/>
      <c r="AE147" s="368"/>
      <c r="AF147" s="368"/>
      <c r="AG147" s="368"/>
      <c r="AH147" s="368"/>
      <c r="AI147" s="368"/>
      <c r="AJ147" s="368"/>
      <c r="AK147" s="368"/>
      <c r="AL147" s="368"/>
      <c r="AM147" s="368"/>
      <c r="AN147" s="368"/>
    </row>
    <row r="148" spans="1:40" ht="12.75" customHeight="1">
      <c r="A148" s="151">
        <f t="shared" si="5"/>
        <v>7.5</v>
      </c>
      <c r="B148" s="393">
        <f t="shared" si="17"/>
        <v>450</v>
      </c>
      <c r="C148" s="186">
        <f>Hydrograph!B107</f>
        <v>0</v>
      </c>
      <c r="D148" s="394">
        <f t="shared" si="6"/>
        <v>0</v>
      </c>
      <c r="E148" s="395" t="e">
        <f t="shared" ref="E148:F148" si="108">H147</f>
        <v>#N/A</v>
      </c>
      <c r="F148" s="375" t="e">
        <f t="shared" si="108"/>
        <v>#N/A</v>
      </c>
      <c r="G148" s="375" t="e">
        <f t="shared" si="7"/>
        <v>#N/A</v>
      </c>
      <c r="H148" s="395" t="e">
        <f t="shared" si="8"/>
        <v>#N/A</v>
      </c>
      <c r="I148" s="375" t="e">
        <f t="shared" si="9"/>
        <v>#N/A</v>
      </c>
      <c r="J148" s="395" t="e">
        <f t="shared" si="19"/>
        <v>#N/A</v>
      </c>
      <c r="K148" s="396" t="e">
        <f t="shared" si="10"/>
        <v>#N/A</v>
      </c>
      <c r="L148" s="368"/>
      <c r="M148" s="368"/>
      <c r="N148" s="372"/>
      <c r="O148" s="3" t="e">
        <f t="shared" si="11"/>
        <v>#N/A</v>
      </c>
      <c r="P148" s="397" t="e">
        <f t="shared" si="12"/>
        <v>#N/A</v>
      </c>
      <c r="Q148" s="3" t="e">
        <f t="shared" si="13"/>
        <v>#N/A</v>
      </c>
      <c r="R148" s="369" t="e">
        <f t="shared" si="14"/>
        <v>#N/A</v>
      </c>
      <c r="S148" s="369" t="e">
        <f t="shared" si="15"/>
        <v>#N/A</v>
      </c>
      <c r="T148" s="398" t="e">
        <f t="shared" si="16"/>
        <v>#N/A</v>
      </c>
      <c r="U148" s="368"/>
      <c r="V148" s="368"/>
      <c r="W148" s="368"/>
      <c r="X148" s="368"/>
      <c r="Y148" s="368"/>
      <c r="Z148" s="368"/>
      <c r="AA148" s="368"/>
      <c r="AB148" s="368"/>
      <c r="AC148" s="368"/>
      <c r="AD148" s="368"/>
      <c r="AE148" s="368"/>
      <c r="AF148" s="368"/>
      <c r="AG148" s="368"/>
      <c r="AH148" s="368"/>
      <c r="AI148" s="368"/>
      <c r="AJ148" s="368"/>
      <c r="AK148" s="368"/>
      <c r="AL148" s="368"/>
      <c r="AM148" s="368"/>
      <c r="AN148" s="368"/>
    </row>
    <row r="149" spans="1:40" ht="12.75" customHeight="1">
      <c r="A149" s="151">
        <f t="shared" si="5"/>
        <v>7.583333333333333</v>
      </c>
      <c r="B149" s="393">
        <f t="shared" si="17"/>
        <v>455</v>
      </c>
      <c r="C149" s="186">
        <f>Hydrograph!B108</f>
        <v>0</v>
      </c>
      <c r="D149" s="394">
        <f t="shared" si="6"/>
        <v>0</v>
      </c>
      <c r="E149" s="395" t="e">
        <f t="shared" ref="E149:F149" si="109">H148</f>
        <v>#N/A</v>
      </c>
      <c r="F149" s="375" t="e">
        <f t="shared" si="109"/>
        <v>#N/A</v>
      </c>
      <c r="G149" s="375" t="e">
        <f t="shared" si="7"/>
        <v>#N/A</v>
      </c>
      <c r="H149" s="395" t="e">
        <f t="shared" si="8"/>
        <v>#N/A</v>
      </c>
      <c r="I149" s="375" t="e">
        <f t="shared" si="9"/>
        <v>#N/A</v>
      </c>
      <c r="J149" s="395" t="e">
        <f t="shared" si="19"/>
        <v>#N/A</v>
      </c>
      <c r="K149" s="396" t="e">
        <f t="shared" si="10"/>
        <v>#N/A</v>
      </c>
      <c r="L149" s="368"/>
      <c r="M149" s="368"/>
      <c r="N149" s="372"/>
      <c r="O149" s="3" t="e">
        <f t="shared" si="11"/>
        <v>#N/A</v>
      </c>
      <c r="P149" s="397" t="e">
        <f t="shared" si="12"/>
        <v>#N/A</v>
      </c>
      <c r="Q149" s="3" t="e">
        <f t="shared" si="13"/>
        <v>#N/A</v>
      </c>
      <c r="R149" s="369" t="e">
        <f t="shared" si="14"/>
        <v>#N/A</v>
      </c>
      <c r="S149" s="369" t="e">
        <f t="shared" si="15"/>
        <v>#N/A</v>
      </c>
      <c r="T149" s="398" t="e">
        <f t="shared" si="16"/>
        <v>#N/A</v>
      </c>
      <c r="U149" s="368"/>
      <c r="V149" s="368"/>
      <c r="W149" s="368"/>
      <c r="X149" s="368"/>
      <c r="Y149" s="368"/>
      <c r="Z149" s="368"/>
      <c r="AA149" s="368"/>
      <c r="AB149" s="368"/>
      <c r="AC149" s="368"/>
      <c r="AD149" s="368"/>
      <c r="AE149" s="368"/>
      <c r="AF149" s="368"/>
      <c r="AG149" s="368"/>
      <c r="AH149" s="368"/>
      <c r="AI149" s="368"/>
      <c r="AJ149" s="368"/>
      <c r="AK149" s="368"/>
      <c r="AL149" s="368"/>
      <c r="AM149" s="368"/>
      <c r="AN149" s="368"/>
    </row>
    <row r="150" spans="1:40" ht="12.75" customHeight="1">
      <c r="A150" s="151">
        <f t="shared" si="5"/>
        <v>7.666666666666667</v>
      </c>
      <c r="B150" s="393">
        <f t="shared" si="17"/>
        <v>460</v>
      </c>
      <c r="C150" s="186">
        <f>Hydrograph!B109</f>
        <v>0</v>
      </c>
      <c r="D150" s="394">
        <f t="shared" si="6"/>
        <v>0</v>
      </c>
      <c r="E150" s="395" t="e">
        <f t="shared" ref="E150:F150" si="110">H149</f>
        <v>#N/A</v>
      </c>
      <c r="F150" s="375" t="e">
        <f t="shared" si="110"/>
        <v>#N/A</v>
      </c>
      <c r="G150" s="375" t="e">
        <f t="shared" si="7"/>
        <v>#N/A</v>
      </c>
      <c r="H150" s="395" t="e">
        <f t="shared" si="8"/>
        <v>#N/A</v>
      </c>
      <c r="I150" s="375" t="e">
        <f t="shared" si="9"/>
        <v>#N/A</v>
      </c>
      <c r="J150" s="395" t="e">
        <f t="shared" si="19"/>
        <v>#N/A</v>
      </c>
      <c r="K150" s="396" t="e">
        <f t="shared" si="10"/>
        <v>#N/A</v>
      </c>
      <c r="L150" s="368"/>
      <c r="M150" s="368"/>
      <c r="N150" s="372"/>
      <c r="O150" s="3" t="e">
        <f t="shared" si="11"/>
        <v>#N/A</v>
      </c>
      <c r="P150" s="397" t="e">
        <f t="shared" si="12"/>
        <v>#N/A</v>
      </c>
      <c r="Q150" s="3" t="e">
        <f t="shared" si="13"/>
        <v>#N/A</v>
      </c>
      <c r="R150" s="369" t="e">
        <f t="shared" si="14"/>
        <v>#N/A</v>
      </c>
      <c r="S150" s="369" t="e">
        <f t="shared" si="15"/>
        <v>#N/A</v>
      </c>
      <c r="T150" s="398" t="e">
        <f t="shared" si="16"/>
        <v>#N/A</v>
      </c>
      <c r="U150" s="368"/>
      <c r="V150" s="368"/>
      <c r="W150" s="368"/>
      <c r="X150" s="368"/>
      <c r="Y150" s="368"/>
      <c r="Z150" s="368"/>
      <c r="AA150" s="368"/>
      <c r="AB150" s="368"/>
      <c r="AC150" s="368"/>
      <c r="AD150" s="368"/>
      <c r="AE150" s="368"/>
      <c r="AF150" s="368"/>
      <c r="AG150" s="368"/>
      <c r="AH150" s="368"/>
      <c r="AI150" s="368"/>
      <c r="AJ150" s="368"/>
      <c r="AK150" s="368"/>
      <c r="AL150" s="368"/>
      <c r="AM150" s="368"/>
      <c r="AN150" s="368"/>
    </row>
    <row r="151" spans="1:40" ht="12.75" customHeight="1">
      <c r="A151" s="151">
        <f t="shared" si="5"/>
        <v>7.75</v>
      </c>
      <c r="B151" s="393">
        <f t="shared" si="17"/>
        <v>465</v>
      </c>
      <c r="C151" s="186">
        <f>Hydrograph!B110</f>
        <v>0</v>
      </c>
      <c r="D151" s="394">
        <f t="shared" si="6"/>
        <v>0</v>
      </c>
      <c r="E151" s="395" t="e">
        <f t="shared" ref="E151:F151" si="111">H150</f>
        <v>#N/A</v>
      </c>
      <c r="F151" s="375" t="e">
        <f t="shared" si="111"/>
        <v>#N/A</v>
      </c>
      <c r="G151" s="375" t="e">
        <f t="shared" si="7"/>
        <v>#N/A</v>
      </c>
      <c r="H151" s="395" t="e">
        <f t="shared" si="8"/>
        <v>#N/A</v>
      </c>
      <c r="I151" s="375" t="e">
        <f t="shared" si="9"/>
        <v>#N/A</v>
      </c>
      <c r="J151" s="395" t="e">
        <f t="shared" si="19"/>
        <v>#N/A</v>
      </c>
      <c r="K151" s="396" t="e">
        <f t="shared" si="10"/>
        <v>#N/A</v>
      </c>
      <c r="L151" s="368"/>
      <c r="M151" s="368"/>
      <c r="N151" s="372"/>
      <c r="O151" s="3" t="e">
        <f t="shared" si="11"/>
        <v>#N/A</v>
      </c>
      <c r="P151" s="397" t="e">
        <f t="shared" si="12"/>
        <v>#N/A</v>
      </c>
      <c r="Q151" s="3" t="e">
        <f t="shared" si="13"/>
        <v>#N/A</v>
      </c>
      <c r="R151" s="369" t="e">
        <f t="shared" si="14"/>
        <v>#N/A</v>
      </c>
      <c r="S151" s="369" t="e">
        <f t="shared" si="15"/>
        <v>#N/A</v>
      </c>
      <c r="T151" s="398" t="e">
        <f t="shared" si="16"/>
        <v>#N/A</v>
      </c>
      <c r="U151" s="368"/>
      <c r="V151" s="368"/>
      <c r="W151" s="368"/>
      <c r="X151" s="368"/>
      <c r="Y151" s="368"/>
      <c r="Z151" s="368"/>
      <c r="AA151" s="368"/>
      <c r="AB151" s="368"/>
      <c r="AC151" s="368"/>
      <c r="AD151" s="368"/>
      <c r="AE151" s="368"/>
      <c r="AF151" s="368"/>
      <c r="AG151" s="368"/>
      <c r="AH151" s="368"/>
      <c r="AI151" s="368"/>
      <c r="AJ151" s="368"/>
      <c r="AK151" s="368"/>
      <c r="AL151" s="368"/>
      <c r="AM151" s="368"/>
      <c r="AN151" s="368"/>
    </row>
    <row r="152" spans="1:40" ht="12.75" customHeight="1">
      <c r="A152" s="151">
        <f t="shared" si="5"/>
        <v>7.833333333333333</v>
      </c>
      <c r="B152" s="393">
        <f t="shared" si="17"/>
        <v>470</v>
      </c>
      <c r="C152" s="186">
        <f>Hydrograph!B111</f>
        <v>0</v>
      </c>
      <c r="D152" s="394">
        <f t="shared" si="6"/>
        <v>0</v>
      </c>
      <c r="E152" s="395" t="e">
        <f t="shared" ref="E152:F152" si="112">H151</f>
        <v>#N/A</v>
      </c>
      <c r="F152" s="375" t="e">
        <f t="shared" si="112"/>
        <v>#N/A</v>
      </c>
      <c r="G152" s="375" t="e">
        <f t="shared" si="7"/>
        <v>#N/A</v>
      </c>
      <c r="H152" s="395" t="e">
        <f t="shared" si="8"/>
        <v>#N/A</v>
      </c>
      <c r="I152" s="375" t="e">
        <f t="shared" si="9"/>
        <v>#N/A</v>
      </c>
      <c r="J152" s="395" t="e">
        <f t="shared" si="19"/>
        <v>#N/A</v>
      </c>
      <c r="K152" s="396" t="e">
        <f t="shared" si="10"/>
        <v>#N/A</v>
      </c>
      <c r="L152" s="368"/>
      <c r="M152" s="368"/>
      <c r="N152" s="372"/>
      <c r="O152" s="3" t="e">
        <f t="shared" si="11"/>
        <v>#N/A</v>
      </c>
      <c r="P152" s="397" t="e">
        <f t="shared" si="12"/>
        <v>#N/A</v>
      </c>
      <c r="Q152" s="3" t="e">
        <f t="shared" si="13"/>
        <v>#N/A</v>
      </c>
      <c r="R152" s="369" t="e">
        <f t="shared" si="14"/>
        <v>#N/A</v>
      </c>
      <c r="S152" s="369" t="e">
        <f t="shared" si="15"/>
        <v>#N/A</v>
      </c>
      <c r="T152" s="398" t="e">
        <f t="shared" si="16"/>
        <v>#N/A</v>
      </c>
      <c r="U152" s="368"/>
      <c r="V152" s="368"/>
      <c r="W152" s="368"/>
      <c r="X152" s="368"/>
      <c r="Y152" s="368"/>
      <c r="Z152" s="368"/>
      <c r="AA152" s="368"/>
      <c r="AB152" s="368"/>
      <c r="AC152" s="368"/>
      <c r="AD152" s="368"/>
      <c r="AE152" s="368"/>
      <c r="AF152" s="368"/>
      <c r="AG152" s="368"/>
      <c r="AH152" s="368"/>
      <c r="AI152" s="368"/>
      <c r="AJ152" s="368"/>
      <c r="AK152" s="368"/>
      <c r="AL152" s="368"/>
      <c r="AM152" s="368"/>
      <c r="AN152" s="368"/>
    </row>
    <row r="153" spans="1:40" ht="12.75" customHeight="1">
      <c r="A153" s="151">
        <f t="shared" si="5"/>
        <v>7.916666666666667</v>
      </c>
      <c r="B153" s="393">
        <f t="shared" si="17"/>
        <v>475</v>
      </c>
      <c r="C153" s="186">
        <f>Hydrograph!B112</f>
        <v>0</v>
      </c>
      <c r="D153" s="394">
        <f t="shared" si="6"/>
        <v>0</v>
      </c>
      <c r="E153" s="395" t="e">
        <f t="shared" ref="E153:F153" si="113">H152</f>
        <v>#N/A</v>
      </c>
      <c r="F153" s="375" t="e">
        <f t="shared" si="113"/>
        <v>#N/A</v>
      </c>
      <c r="G153" s="375" t="e">
        <f t="shared" si="7"/>
        <v>#N/A</v>
      </c>
      <c r="H153" s="395" t="e">
        <f t="shared" si="8"/>
        <v>#N/A</v>
      </c>
      <c r="I153" s="375" t="e">
        <f t="shared" si="9"/>
        <v>#N/A</v>
      </c>
      <c r="J153" s="395" t="e">
        <f t="shared" si="19"/>
        <v>#N/A</v>
      </c>
      <c r="K153" s="396" t="e">
        <f t="shared" si="10"/>
        <v>#N/A</v>
      </c>
      <c r="L153" s="368"/>
      <c r="M153" s="368"/>
      <c r="N153" s="372"/>
      <c r="O153" s="3" t="e">
        <f t="shared" si="11"/>
        <v>#N/A</v>
      </c>
      <c r="P153" s="397" t="e">
        <f t="shared" si="12"/>
        <v>#N/A</v>
      </c>
      <c r="Q153" s="3" t="e">
        <f t="shared" si="13"/>
        <v>#N/A</v>
      </c>
      <c r="R153" s="369" t="e">
        <f t="shared" si="14"/>
        <v>#N/A</v>
      </c>
      <c r="S153" s="369" t="e">
        <f t="shared" si="15"/>
        <v>#N/A</v>
      </c>
      <c r="T153" s="398" t="e">
        <f t="shared" si="16"/>
        <v>#N/A</v>
      </c>
      <c r="U153" s="368"/>
      <c r="V153" s="368"/>
      <c r="W153" s="368"/>
      <c r="X153" s="368"/>
      <c r="Y153" s="368"/>
      <c r="Z153" s="368"/>
      <c r="AA153" s="368"/>
      <c r="AB153" s="368"/>
      <c r="AC153" s="368"/>
      <c r="AD153" s="368"/>
      <c r="AE153" s="368"/>
      <c r="AF153" s="368"/>
      <c r="AG153" s="368"/>
      <c r="AH153" s="368"/>
      <c r="AI153" s="368"/>
      <c r="AJ153" s="368"/>
      <c r="AK153" s="368"/>
      <c r="AL153" s="368"/>
      <c r="AM153" s="368"/>
      <c r="AN153" s="368"/>
    </row>
    <row r="154" spans="1:40" ht="12.75" customHeight="1">
      <c r="A154" s="151">
        <f t="shared" si="5"/>
        <v>8</v>
      </c>
      <c r="B154" s="393">
        <f t="shared" si="17"/>
        <v>480</v>
      </c>
      <c r="C154" s="186">
        <f>Hydrograph!B113</f>
        <v>0</v>
      </c>
      <c r="D154" s="394">
        <f t="shared" si="6"/>
        <v>0</v>
      </c>
      <c r="E154" s="395" t="e">
        <f t="shared" ref="E154:F154" si="114">H153</f>
        <v>#N/A</v>
      </c>
      <c r="F154" s="375" t="e">
        <f t="shared" si="114"/>
        <v>#N/A</v>
      </c>
      <c r="G154" s="375" t="e">
        <f t="shared" si="7"/>
        <v>#N/A</v>
      </c>
      <c r="H154" s="395" t="e">
        <f t="shared" si="8"/>
        <v>#N/A</v>
      </c>
      <c r="I154" s="375" t="e">
        <f t="shared" si="9"/>
        <v>#N/A</v>
      </c>
      <c r="J154" s="395" t="e">
        <f t="shared" si="19"/>
        <v>#N/A</v>
      </c>
      <c r="K154" s="396" t="e">
        <f t="shared" si="10"/>
        <v>#N/A</v>
      </c>
      <c r="L154" s="368"/>
      <c r="M154" s="368"/>
      <c r="N154" s="372"/>
      <c r="O154" s="3" t="e">
        <f t="shared" si="11"/>
        <v>#N/A</v>
      </c>
      <c r="P154" s="397" t="e">
        <f t="shared" si="12"/>
        <v>#N/A</v>
      </c>
      <c r="Q154" s="3" t="e">
        <f t="shared" si="13"/>
        <v>#N/A</v>
      </c>
      <c r="R154" s="369" t="e">
        <f t="shared" si="14"/>
        <v>#N/A</v>
      </c>
      <c r="S154" s="369" t="e">
        <f t="shared" si="15"/>
        <v>#N/A</v>
      </c>
      <c r="T154" s="398" t="e">
        <f t="shared" si="16"/>
        <v>#N/A</v>
      </c>
      <c r="U154" s="368"/>
      <c r="V154" s="368"/>
      <c r="W154" s="368"/>
      <c r="X154" s="368"/>
      <c r="Y154" s="368"/>
      <c r="Z154" s="368"/>
      <c r="AA154" s="368"/>
      <c r="AB154" s="368"/>
      <c r="AC154" s="368"/>
      <c r="AD154" s="368"/>
      <c r="AE154" s="368"/>
      <c r="AF154" s="368"/>
      <c r="AG154" s="368"/>
      <c r="AH154" s="368"/>
      <c r="AI154" s="368"/>
      <c r="AJ154" s="368"/>
      <c r="AK154" s="368"/>
      <c r="AL154" s="368"/>
      <c r="AM154" s="368"/>
      <c r="AN154" s="368"/>
    </row>
    <row r="155" spans="1:40" ht="12.75" customHeight="1">
      <c r="A155" s="151">
        <f t="shared" si="5"/>
        <v>8.0833333333333339</v>
      </c>
      <c r="B155" s="393">
        <f t="shared" si="17"/>
        <v>485</v>
      </c>
      <c r="C155" s="186">
        <f>Hydrograph!B114</f>
        <v>0</v>
      </c>
      <c r="D155" s="394">
        <f t="shared" si="6"/>
        <v>0</v>
      </c>
      <c r="E155" s="395" t="e">
        <f t="shared" ref="E155:F155" si="115">H154</f>
        <v>#N/A</v>
      </c>
      <c r="F155" s="375" t="e">
        <f t="shared" si="115"/>
        <v>#N/A</v>
      </c>
      <c r="G155" s="375" t="e">
        <f t="shared" si="7"/>
        <v>#N/A</v>
      </c>
      <c r="H155" s="395" t="e">
        <f t="shared" si="8"/>
        <v>#N/A</v>
      </c>
      <c r="I155" s="375" t="e">
        <f t="shared" si="9"/>
        <v>#N/A</v>
      </c>
      <c r="J155" s="395" t="e">
        <f t="shared" si="19"/>
        <v>#N/A</v>
      </c>
      <c r="K155" s="396" t="e">
        <f t="shared" si="10"/>
        <v>#N/A</v>
      </c>
      <c r="L155" s="368"/>
      <c r="M155" s="368"/>
      <c r="N155" s="372"/>
      <c r="O155" s="3" t="e">
        <f t="shared" si="11"/>
        <v>#N/A</v>
      </c>
      <c r="P155" s="397" t="e">
        <f t="shared" si="12"/>
        <v>#N/A</v>
      </c>
      <c r="Q155" s="3" t="e">
        <f t="shared" si="13"/>
        <v>#N/A</v>
      </c>
      <c r="R155" s="369" t="e">
        <f t="shared" si="14"/>
        <v>#N/A</v>
      </c>
      <c r="S155" s="369" t="e">
        <f t="shared" si="15"/>
        <v>#N/A</v>
      </c>
      <c r="T155" s="398" t="e">
        <f t="shared" si="16"/>
        <v>#N/A</v>
      </c>
      <c r="U155" s="368"/>
      <c r="V155" s="368"/>
      <c r="W155" s="368"/>
      <c r="X155" s="368"/>
      <c r="Y155" s="368"/>
      <c r="Z155" s="368"/>
      <c r="AA155" s="368"/>
      <c r="AB155" s="368"/>
      <c r="AC155" s="368"/>
      <c r="AD155" s="368"/>
      <c r="AE155" s="368"/>
      <c r="AF155" s="368"/>
      <c r="AG155" s="368"/>
      <c r="AH155" s="368"/>
      <c r="AI155" s="368"/>
      <c r="AJ155" s="368"/>
      <c r="AK155" s="368"/>
      <c r="AL155" s="368"/>
      <c r="AM155" s="368"/>
      <c r="AN155" s="368"/>
    </row>
    <row r="156" spans="1:40" ht="12.75" customHeight="1">
      <c r="A156" s="151">
        <f t="shared" si="5"/>
        <v>8.1666666666666661</v>
      </c>
      <c r="B156" s="393">
        <f t="shared" si="17"/>
        <v>490</v>
      </c>
      <c r="C156" s="186">
        <f>Hydrograph!B115</f>
        <v>0</v>
      </c>
      <c r="D156" s="394">
        <f t="shared" si="6"/>
        <v>0</v>
      </c>
      <c r="E156" s="395" t="e">
        <f t="shared" ref="E156:F156" si="116">H155</f>
        <v>#N/A</v>
      </c>
      <c r="F156" s="375" t="e">
        <f t="shared" si="116"/>
        <v>#N/A</v>
      </c>
      <c r="G156" s="375" t="e">
        <f t="shared" si="7"/>
        <v>#N/A</v>
      </c>
      <c r="H156" s="395" t="e">
        <f t="shared" si="8"/>
        <v>#N/A</v>
      </c>
      <c r="I156" s="375" t="e">
        <f t="shared" si="9"/>
        <v>#N/A</v>
      </c>
      <c r="J156" s="395" t="e">
        <f t="shared" si="19"/>
        <v>#N/A</v>
      </c>
      <c r="K156" s="396" t="e">
        <f t="shared" si="10"/>
        <v>#N/A</v>
      </c>
      <c r="L156" s="368"/>
      <c r="M156" s="368"/>
      <c r="N156" s="372"/>
      <c r="O156" s="3" t="e">
        <f t="shared" si="11"/>
        <v>#N/A</v>
      </c>
      <c r="P156" s="397" t="e">
        <f t="shared" si="12"/>
        <v>#N/A</v>
      </c>
      <c r="Q156" s="3" t="e">
        <f t="shared" si="13"/>
        <v>#N/A</v>
      </c>
      <c r="R156" s="369" t="e">
        <f t="shared" si="14"/>
        <v>#N/A</v>
      </c>
      <c r="S156" s="369" t="e">
        <f t="shared" si="15"/>
        <v>#N/A</v>
      </c>
      <c r="T156" s="398" t="e">
        <f t="shared" si="16"/>
        <v>#N/A</v>
      </c>
      <c r="U156" s="368"/>
      <c r="V156" s="368"/>
      <c r="W156" s="368"/>
      <c r="X156" s="368"/>
      <c r="Y156" s="368"/>
      <c r="Z156" s="368"/>
      <c r="AA156" s="368"/>
      <c r="AB156" s="368"/>
      <c r="AC156" s="368"/>
      <c r="AD156" s="368"/>
      <c r="AE156" s="368"/>
      <c r="AF156" s="368"/>
      <c r="AG156" s="368"/>
      <c r="AH156" s="368"/>
      <c r="AI156" s="368"/>
      <c r="AJ156" s="368"/>
      <c r="AK156" s="368"/>
      <c r="AL156" s="368"/>
      <c r="AM156" s="368"/>
      <c r="AN156" s="368"/>
    </row>
    <row r="157" spans="1:40" ht="12.75" customHeight="1">
      <c r="A157" s="151">
        <f t="shared" si="5"/>
        <v>8.25</v>
      </c>
      <c r="B157" s="393">
        <f t="shared" si="17"/>
        <v>495</v>
      </c>
      <c r="C157" s="186">
        <f>Hydrograph!B116</f>
        <v>0</v>
      </c>
      <c r="D157" s="394">
        <f t="shared" si="6"/>
        <v>0</v>
      </c>
      <c r="E157" s="395" t="e">
        <f t="shared" ref="E157:F157" si="117">H156</f>
        <v>#N/A</v>
      </c>
      <c r="F157" s="375" t="e">
        <f t="shared" si="117"/>
        <v>#N/A</v>
      </c>
      <c r="G157" s="375" t="e">
        <f t="shared" si="7"/>
        <v>#N/A</v>
      </c>
      <c r="H157" s="395" t="e">
        <f t="shared" si="8"/>
        <v>#N/A</v>
      </c>
      <c r="I157" s="375" t="e">
        <f t="shared" si="9"/>
        <v>#N/A</v>
      </c>
      <c r="J157" s="395" t="e">
        <f t="shared" si="19"/>
        <v>#N/A</v>
      </c>
      <c r="K157" s="396" t="e">
        <f t="shared" si="10"/>
        <v>#N/A</v>
      </c>
      <c r="L157" s="368"/>
      <c r="M157" s="368"/>
      <c r="N157" s="372"/>
      <c r="O157" s="3" t="e">
        <f t="shared" si="11"/>
        <v>#N/A</v>
      </c>
      <c r="P157" s="397" t="e">
        <f t="shared" si="12"/>
        <v>#N/A</v>
      </c>
      <c r="Q157" s="3" t="e">
        <f t="shared" si="13"/>
        <v>#N/A</v>
      </c>
      <c r="R157" s="369" t="e">
        <f t="shared" si="14"/>
        <v>#N/A</v>
      </c>
      <c r="S157" s="369" t="e">
        <f t="shared" si="15"/>
        <v>#N/A</v>
      </c>
      <c r="T157" s="398" t="e">
        <f t="shared" si="16"/>
        <v>#N/A</v>
      </c>
      <c r="U157" s="368"/>
      <c r="V157" s="368"/>
      <c r="W157" s="368"/>
      <c r="X157" s="368"/>
      <c r="Y157" s="368"/>
      <c r="Z157" s="368"/>
      <c r="AA157" s="368"/>
      <c r="AB157" s="368"/>
      <c r="AC157" s="368"/>
      <c r="AD157" s="368"/>
      <c r="AE157" s="368"/>
      <c r="AF157" s="368"/>
      <c r="AG157" s="368"/>
      <c r="AH157" s="368"/>
      <c r="AI157" s="368"/>
      <c r="AJ157" s="368"/>
      <c r="AK157" s="368"/>
      <c r="AL157" s="368"/>
      <c r="AM157" s="368"/>
      <c r="AN157" s="368"/>
    </row>
    <row r="158" spans="1:40" ht="12.75" customHeight="1">
      <c r="A158" s="151">
        <f t="shared" si="5"/>
        <v>8.3333333333333339</v>
      </c>
      <c r="B158" s="393">
        <f t="shared" si="17"/>
        <v>500</v>
      </c>
      <c r="C158" s="186">
        <f>Hydrograph!B117</f>
        <v>0</v>
      </c>
      <c r="D158" s="394">
        <f t="shared" si="6"/>
        <v>0</v>
      </c>
      <c r="E158" s="395" t="e">
        <f t="shared" ref="E158:F158" si="118">H157</f>
        <v>#N/A</v>
      </c>
      <c r="F158" s="375" t="e">
        <f t="shared" si="118"/>
        <v>#N/A</v>
      </c>
      <c r="G158" s="375" t="e">
        <f t="shared" si="7"/>
        <v>#N/A</v>
      </c>
      <c r="H158" s="395" t="e">
        <f t="shared" si="8"/>
        <v>#N/A</v>
      </c>
      <c r="I158" s="375" t="e">
        <f t="shared" si="9"/>
        <v>#N/A</v>
      </c>
      <c r="J158" s="395" t="e">
        <f t="shared" si="19"/>
        <v>#N/A</v>
      </c>
      <c r="K158" s="396" t="e">
        <f t="shared" si="10"/>
        <v>#N/A</v>
      </c>
      <c r="L158" s="368"/>
      <c r="M158" s="368"/>
      <c r="N158" s="372"/>
      <c r="O158" s="3" t="e">
        <f t="shared" si="11"/>
        <v>#N/A</v>
      </c>
      <c r="P158" s="397" t="e">
        <f t="shared" si="12"/>
        <v>#N/A</v>
      </c>
      <c r="Q158" s="3" t="e">
        <f t="shared" si="13"/>
        <v>#N/A</v>
      </c>
      <c r="R158" s="369" t="e">
        <f t="shared" si="14"/>
        <v>#N/A</v>
      </c>
      <c r="S158" s="369" t="e">
        <f t="shared" si="15"/>
        <v>#N/A</v>
      </c>
      <c r="T158" s="398" t="e">
        <f t="shared" si="16"/>
        <v>#N/A</v>
      </c>
      <c r="U158" s="368"/>
      <c r="V158" s="368"/>
      <c r="W158" s="368"/>
      <c r="X158" s="368"/>
      <c r="Y158" s="368"/>
      <c r="Z158" s="368"/>
      <c r="AA158" s="368"/>
      <c r="AB158" s="368"/>
      <c r="AC158" s="368"/>
      <c r="AD158" s="368"/>
      <c r="AE158" s="368"/>
      <c r="AF158" s="368"/>
      <c r="AG158" s="368"/>
      <c r="AH158" s="368"/>
      <c r="AI158" s="368"/>
      <c r="AJ158" s="368"/>
      <c r="AK158" s="368"/>
      <c r="AL158" s="368"/>
      <c r="AM158" s="368"/>
      <c r="AN158" s="368"/>
    </row>
    <row r="159" spans="1:40" ht="12.75" customHeight="1">
      <c r="A159" s="151">
        <f t="shared" si="5"/>
        <v>8.4166666666666661</v>
      </c>
      <c r="B159" s="393">
        <f t="shared" si="17"/>
        <v>505</v>
      </c>
      <c r="C159" s="186">
        <f>Hydrograph!B118</f>
        <v>0</v>
      </c>
      <c r="D159" s="394">
        <f t="shared" si="6"/>
        <v>0</v>
      </c>
      <c r="E159" s="395" t="e">
        <f t="shared" ref="E159:F159" si="119">H158</f>
        <v>#N/A</v>
      </c>
      <c r="F159" s="375" t="e">
        <f t="shared" si="119"/>
        <v>#N/A</v>
      </c>
      <c r="G159" s="375" t="e">
        <f t="shared" si="7"/>
        <v>#N/A</v>
      </c>
      <c r="H159" s="395" t="e">
        <f t="shared" si="8"/>
        <v>#N/A</v>
      </c>
      <c r="I159" s="375" t="e">
        <f t="shared" si="9"/>
        <v>#N/A</v>
      </c>
      <c r="J159" s="395" t="e">
        <f t="shared" si="19"/>
        <v>#N/A</v>
      </c>
      <c r="K159" s="396" t="e">
        <f t="shared" si="10"/>
        <v>#N/A</v>
      </c>
      <c r="L159" s="368"/>
      <c r="M159" s="368"/>
      <c r="N159" s="372"/>
      <c r="O159" s="3" t="e">
        <f t="shared" si="11"/>
        <v>#N/A</v>
      </c>
      <c r="P159" s="397" t="e">
        <f t="shared" si="12"/>
        <v>#N/A</v>
      </c>
      <c r="Q159" s="3" t="e">
        <f t="shared" si="13"/>
        <v>#N/A</v>
      </c>
      <c r="R159" s="369" t="e">
        <f t="shared" si="14"/>
        <v>#N/A</v>
      </c>
      <c r="S159" s="369" t="e">
        <f t="shared" si="15"/>
        <v>#N/A</v>
      </c>
      <c r="T159" s="398" t="e">
        <f t="shared" si="16"/>
        <v>#N/A</v>
      </c>
      <c r="U159" s="368"/>
      <c r="V159" s="368"/>
      <c r="W159" s="368"/>
      <c r="X159" s="368"/>
      <c r="Y159" s="368"/>
      <c r="Z159" s="368"/>
      <c r="AA159" s="368"/>
      <c r="AB159" s="368"/>
      <c r="AC159" s="368"/>
      <c r="AD159" s="368"/>
      <c r="AE159" s="368"/>
      <c r="AF159" s="368"/>
      <c r="AG159" s="368"/>
      <c r="AH159" s="368"/>
      <c r="AI159" s="368"/>
      <c r="AJ159" s="368"/>
      <c r="AK159" s="368"/>
      <c r="AL159" s="368"/>
      <c r="AM159" s="368"/>
      <c r="AN159" s="368"/>
    </row>
    <row r="160" spans="1:40" ht="12.75" customHeight="1">
      <c r="A160" s="151">
        <f t="shared" si="5"/>
        <v>8.5</v>
      </c>
      <c r="B160" s="393">
        <f t="shared" si="17"/>
        <v>510</v>
      </c>
      <c r="C160" s="186">
        <f>Hydrograph!B119</f>
        <v>0</v>
      </c>
      <c r="D160" s="394">
        <f t="shared" si="6"/>
        <v>0</v>
      </c>
      <c r="E160" s="395" t="e">
        <f t="shared" ref="E160:F160" si="120">H159</f>
        <v>#N/A</v>
      </c>
      <c r="F160" s="375" t="e">
        <f t="shared" si="120"/>
        <v>#N/A</v>
      </c>
      <c r="G160" s="375" t="e">
        <f t="shared" si="7"/>
        <v>#N/A</v>
      </c>
      <c r="H160" s="395" t="e">
        <f t="shared" si="8"/>
        <v>#N/A</v>
      </c>
      <c r="I160" s="375" t="e">
        <f t="shared" si="9"/>
        <v>#N/A</v>
      </c>
      <c r="J160" s="395" t="e">
        <f t="shared" si="19"/>
        <v>#N/A</v>
      </c>
      <c r="K160" s="396" t="e">
        <f t="shared" si="10"/>
        <v>#N/A</v>
      </c>
      <c r="L160" s="368"/>
      <c r="M160" s="368"/>
      <c r="N160" s="372"/>
      <c r="O160" s="3" t="e">
        <f t="shared" si="11"/>
        <v>#N/A</v>
      </c>
      <c r="P160" s="397" t="e">
        <f t="shared" si="12"/>
        <v>#N/A</v>
      </c>
      <c r="Q160" s="3" t="e">
        <f t="shared" si="13"/>
        <v>#N/A</v>
      </c>
      <c r="R160" s="369" t="e">
        <f t="shared" si="14"/>
        <v>#N/A</v>
      </c>
      <c r="S160" s="369" t="e">
        <f t="shared" si="15"/>
        <v>#N/A</v>
      </c>
      <c r="T160" s="398" t="e">
        <f t="shared" si="16"/>
        <v>#N/A</v>
      </c>
      <c r="U160" s="368"/>
      <c r="V160" s="368"/>
      <c r="W160" s="368"/>
      <c r="X160" s="368"/>
      <c r="Y160" s="368"/>
      <c r="Z160" s="368"/>
      <c r="AA160" s="368"/>
      <c r="AB160" s="368"/>
      <c r="AC160" s="368"/>
      <c r="AD160" s="368"/>
      <c r="AE160" s="368"/>
      <c r="AF160" s="368"/>
      <c r="AG160" s="368"/>
      <c r="AH160" s="368"/>
      <c r="AI160" s="368"/>
      <c r="AJ160" s="368"/>
      <c r="AK160" s="368"/>
      <c r="AL160" s="368"/>
      <c r="AM160" s="368"/>
      <c r="AN160" s="368"/>
    </row>
    <row r="161" spans="1:40" ht="12.75" customHeight="1">
      <c r="A161" s="151">
        <f t="shared" si="5"/>
        <v>8.5833333333333339</v>
      </c>
      <c r="B161" s="393">
        <f t="shared" si="17"/>
        <v>515</v>
      </c>
      <c r="C161" s="186">
        <f>Hydrograph!B120</f>
        <v>0</v>
      </c>
      <c r="D161" s="394">
        <f t="shared" si="6"/>
        <v>0</v>
      </c>
      <c r="E161" s="395" t="e">
        <f t="shared" ref="E161:F161" si="121">H160</f>
        <v>#N/A</v>
      </c>
      <c r="F161" s="375" t="e">
        <f t="shared" si="121"/>
        <v>#N/A</v>
      </c>
      <c r="G161" s="375" t="e">
        <f t="shared" si="7"/>
        <v>#N/A</v>
      </c>
      <c r="H161" s="395" t="e">
        <f t="shared" si="8"/>
        <v>#N/A</v>
      </c>
      <c r="I161" s="375" t="e">
        <f t="shared" si="9"/>
        <v>#N/A</v>
      </c>
      <c r="J161" s="395" t="e">
        <f t="shared" si="19"/>
        <v>#N/A</v>
      </c>
      <c r="K161" s="396" t="e">
        <f t="shared" si="10"/>
        <v>#N/A</v>
      </c>
      <c r="L161" s="368"/>
      <c r="M161" s="368"/>
      <c r="N161" s="372"/>
      <c r="O161" s="3" t="e">
        <f t="shared" si="11"/>
        <v>#N/A</v>
      </c>
      <c r="P161" s="397" t="e">
        <f t="shared" si="12"/>
        <v>#N/A</v>
      </c>
      <c r="Q161" s="3" t="e">
        <f t="shared" si="13"/>
        <v>#N/A</v>
      </c>
      <c r="R161" s="369" t="e">
        <f t="shared" si="14"/>
        <v>#N/A</v>
      </c>
      <c r="S161" s="369" t="e">
        <f t="shared" si="15"/>
        <v>#N/A</v>
      </c>
      <c r="T161" s="398" t="e">
        <f t="shared" si="16"/>
        <v>#N/A</v>
      </c>
      <c r="U161" s="368"/>
      <c r="V161" s="368"/>
      <c r="W161" s="368"/>
      <c r="X161" s="368"/>
      <c r="Y161" s="368"/>
      <c r="Z161" s="368"/>
      <c r="AA161" s="368"/>
      <c r="AB161" s="368"/>
      <c r="AC161" s="368"/>
      <c r="AD161" s="368"/>
      <c r="AE161" s="368"/>
      <c r="AF161" s="368"/>
      <c r="AG161" s="368"/>
      <c r="AH161" s="368"/>
      <c r="AI161" s="368"/>
      <c r="AJ161" s="368"/>
      <c r="AK161" s="368"/>
      <c r="AL161" s="368"/>
      <c r="AM161" s="368"/>
      <c r="AN161" s="368"/>
    </row>
    <row r="162" spans="1:40" ht="12.75" customHeight="1">
      <c r="A162" s="151">
        <f t="shared" si="5"/>
        <v>8.6666666666666661</v>
      </c>
      <c r="B162" s="393">
        <f t="shared" si="17"/>
        <v>520</v>
      </c>
      <c r="C162" s="186">
        <f>Hydrograph!B121</f>
        <v>0</v>
      </c>
      <c r="D162" s="394">
        <f t="shared" si="6"/>
        <v>0</v>
      </c>
      <c r="E162" s="395" t="e">
        <f t="shared" ref="E162:F162" si="122">H161</f>
        <v>#N/A</v>
      </c>
      <c r="F162" s="375" t="e">
        <f t="shared" si="122"/>
        <v>#N/A</v>
      </c>
      <c r="G162" s="375" t="e">
        <f t="shared" si="7"/>
        <v>#N/A</v>
      </c>
      <c r="H162" s="395" t="e">
        <f t="shared" si="8"/>
        <v>#N/A</v>
      </c>
      <c r="I162" s="375" t="e">
        <f t="shared" si="9"/>
        <v>#N/A</v>
      </c>
      <c r="J162" s="395" t="e">
        <f t="shared" si="19"/>
        <v>#N/A</v>
      </c>
      <c r="K162" s="396" t="e">
        <f t="shared" si="10"/>
        <v>#N/A</v>
      </c>
      <c r="L162" s="368"/>
      <c r="M162" s="368"/>
      <c r="N162" s="372"/>
      <c r="O162" s="3" t="e">
        <f t="shared" si="11"/>
        <v>#N/A</v>
      </c>
      <c r="P162" s="397" t="e">
        <f t="shared" si="12"/>
        <v>#N/A</v>
      </c>
      <c r="Q162" s="3" t="e">
        <f t="shared" si="13"/>
        <v>#N/A</v>
      </c>
      <c r="R162" s="369" t="e">
        <f t="shared" si="14"/>
        <v>#N/A</v>
      </c>
      <c r="S162" s="369" t="e">
        <f t="shared" si="15"/>
        <v>#N/A</v>
      </c>
      <c r="T162" s="398" t="e">
        <f t="shared" si="16"/>
        <v>#N/A</v>
      </c>
      <c r="U162" s="368"/>
      <c r="V162" s="368"/>
      <c r="W162" s="368"/>
      <c r="X162" s="368"/>
      <c r="Y162" s="368"/>
      <c r="Z162" s="368"/>
      <c r="AA162" s="368"/>
      <c r="AB162" s="368"/>
      <c r="AC162" s="368"/>
      <c r="AD162" s="368"/>
      <c r="AE162" s="368"/>
      <c r="AF162" s="368"/>
      <c r="AG162" s="368"/>
      <c r="AH162" s="368"/>
      <c r="AI162" s="368"/>
      <c r="AJ162" s="368"/>
      <c r="AK162" s="368"/>
      <c r="AL162" s="368"/>
      <c r="AM162" s="368"/>
      <c r="AN162" s="368"/>
    </row>
    <row r="163" spans="1:40" ht="12.75" customHeight="1">
      <c r="A163" s="151">
        <f t="shared" si="5"/>
        <v>8.75</v>
      </c>
      <c r="B163" s="393">
        <f t="shared" si="17"/>
        <v>525</v>
      </c>
      <c r="C163" s="186">
        <f>Hydrograph!B122</f>
        <v>0</v>
      </c>
      <c r="D163" s="394">
        <f t="shared" si="6"/>
        <v>0</v>
      </c>
      <c r="E163" s="395" t="e">
        <f t="shared" ref="E163:F163" si="123">H162</f>
        <v>#N/A</v>
      </c>
      <c r="F163" s="375" t="e">
        <f t="shared" si="123"/>
        <v>#N/A</v>
      </c>
      <c r="G163" s="375" t="e">
        <f t="shared" si="7"/>
        <v>#N/A</v>
      </c>
      <c r="H163" s="395" t="e">
        <f t="shared" si="8"/>
        <v>#N/A</v>
      </c>
      <c r="I163" s="375" t="e">
        <f t="shared" si="9"/>
        <v>#N/A</v>
      </c>
      <c r="J163" s="395" t="e">
        <f t="shared" si="19"/>
        <v>#N/A</v>
      </c>
      <c r="K163" s="396" t="e">
        <f t="shared" si="10"/>
        <v>#N/A</v>
      </c>
      <c r="L163" s="368"/>
      <c r="M163" s="368"/>
      <c r="N163" s="372"/>
      <c r="O163" s="3" t="e">
        <f t="shared" si="11"/>
        <v>#N/A</v>
      </c>
      <c r="P163" s="397" t="e">
        <f t="shared" si="12"/>
        <v>#N/A</v>
      </c>
      <c r="Q163" s="3" t="e">
        <f t="shared" si="13"/>
        <v>#N/A</v>
      </c>
      <c r="R163" s="369" t="e">
        <f t="shared" si="14"/>
        <v>#N/A</v>
      </c>
      <c r="S163" s="369" t="e">
        <f t="shared" si="15"/>
        <v>#N/A</v>
      </c>
      <c r="T163" s="398" t="e">
        <f t="shared" si="16"/>
        <v>#N/A</v>
      </c>
      <c r="U163" s="368"/>
      <c r="V163" s="368"/>
      <c r="W163" s="368"/>
      <c r="X163" s="368"/>
      <c r="Y163" s="368"/>
      <c r="Z163" s="368"/>
      <c r="AA163" s="368"/>
      <c r="AB163" s="368"/>
      <c r="AC163" s="368"/>
      <c r="AD163" s="368"/>
      <c r="AE163" s="368"/>
      <c r="AF163" s="368"/>
      <c r="AG163" s="368"/>
      <c r="AH163" s="368"/>
      <c r="AI163" s="368"/>
      <c r="AJ163" s="368"/>
      <c r="AK163" s="368"/>
      <c r="AL163" s="368"/>
      <c r="AM163" s="368"/>
      <c r="AN163" s="368"/>
    </row>
    <row r="164" spans="1:40" ht="12.75" customHeight="1">
      <c r="A164" s="151">
        <f t="shared" si="5"/>
        <v>8.8333333333333339</v>
      </c>
      <c r="B164" s="393">
        <f t="shared" si="17"/>
        <v>530</v>
      </c>
      <c r="C164" s="186">
        <f>Hydrograph!B123</f>
        <v>0</v>
      </c>
      <c r="D164" s="394">
        <f t="shared" si="6"/>
        <v>0</v>
      </c>
      <c r="E164" s="395" t="e">
        <f t="shared" ref="E164:F164" si="124">H163</f>
        <v>#N/A</v>
      </c>
      <c r="F164" s="375" t="e">
        <f t="shared" si="124"/>
        <v>#N/A</v>
      </c>
      <c r="G164" s="375" t="e">
        <f t="shared" si="7"/>
        <v>#N/A</v>
      </c>
      <c r="H164" s="395" t="e">
        <f t="shared" si="8"/>
        <v>#N/A</v>
      </c>
      <c r="I164" s="375" t="e">
        <f t="shared" si="9"/>
        <v>#N/A</v>
      </c>
      <c r="J164" s="395" t="e">
        <f t="shared" si="19"/>
        <v>#N/A</v>
      </c>
      <c r="K164" s="396" t="e">
        <f t="shared" si="10"/>
        <v>#N/A</v>
      </c>
      <c r="L164" s="368"/>
      <c r="M164" s="368"/>
      <c r="N164" s="372"/>
      <c r="O164" s="3" t="e">
        <f t="shared" si="11"/>
        <v>#N/A</v>
      </c>
      <c r="P164" s="397" t="e">
        <f t="shared" si="12"/>
        <v>#N/A</v>
      </c>
      <c r="Q164" s="3" t="e">
        <f t="shared" si="13"/>
        <v>#N/A</v>
      </c>
      <c r="R164" s="369" t="e">
        <f t="shared" si="14"/>
        <v>#N/A</v>
      </c>
      <c r="S164" s="369" t="e">
        <f t="shared" si="15"/>
        <v>#N/A</v>
      </c>
      <c r="T164" s="398" t="e">
        <f t="shared" si="16"/>
        <v>#N/A</v>
      </c>
      <c r="U164" s="368"/>
      <c r="V164" s="368"/>
      <c r="W164" s="368"/>
      <c r="X164" s="368"/>
      <c r="Y164" s="368"/>
      <c r="Z164" s="368"/>
      <c r="AA164" s="368"/>
      <c r="AB164" s="368"/>
      <c r="AC164" s="368"/>
      <c r="AD164" s="368"/>
      <c r="AE164" s="368"/>
      <c r="AF164" s="368"/>
      <c r="AG164" s="368"/>
      <c r="AH164" s="368"/>
      <c r="AI164" s="368"/>
      <c r="AJ164" s="368"/>
      <c r="AK164" s="368"/>
      <c r="AL164" s="368"/>
      <c r="AM164" s="368"/>
      <c r="AN164" s="368"/>
    </row>
    <row r="165" spans="1:40" ht="12.75" customHeight="1">
      <c r="A165" s="151">
        <f t="shared" si="5"/>
        <v>8.9166666666666661</v>
      </c>
      <c r="B165" s="393">
        <f t="shared" si="17"/>
        <v>535</v>
      </c>
      <c r="C165" s="186">
        <f>Hydrograph!B124</f>
        <v>0</v>
      </c>
      <c r="D165" s="394">
        <f t="shared" si="6"/>
        <v>0</v>
      </c>
      <c r="E165" s="395" t="e">
        <f t="shared" ref="E165:F165" si="125">H164</f>
        <v>#N/A</v>
      </c>
      <c r="F165" s="375" t="e">
        <f t="shared" si="125"/>
        <v>#N/A</v>
      </c>
      <c r="G165" s="375" t="e">
        <f t="shared" si="7"/>
        <v>#N/A</v>
      </c>
      <c r="H165" s="395" t="e">
        <f t="shared" si="8"/>
        <v>#N/A</v>
      </c>
      <c r="I165" s="375" t="e">
        <f t="shared" si="9"/>
        <v>#N/A</v>
      </c>
      <c r="J165" s="395" t="e">
        <f t="shared" si="19"/>
        <v>#N/A</v>
      </c>
      <c r="K165" s="396" t="e">
        <f t="shared" si="10"/>
        <v>#N/A</v>
      </c>
      <c r="L165" s="368"/>
      <c r="M165" s="368"/>
      <c r="N165" s="372"/>
      <c r="O165" s="3" t="e">
        <f t="shared" si="11"/>
        <v>#N/A</v>
      </c>
      <c r="P165" s="397" t="e">
        <f t="shared" si="12"/>
        <v>#N/A</v>
      </c>
      <c r="Q165" s="3" t="e">
        <f t="shared" si="13"/>
        <v>#N/A</v>
      </c>
      <c r="R165" s="369" t="e">
        <f t="shared" si="14"/>
        <v>#N/A</v>
      </c>
      <c r="S165" s="369" t="e">
        <f t="shared" si="15"/>
        <v>#N/A</v>
      </c>
      <c r="T165" s="398" t="e">
        <f t="shared" si="16"/>
        <v>#N/A</v>
      </c>
      <c r="U165" s="368"/>
      <c r="V165" s="368"/>
      <c r="W165" s="368"/>
      <c r="X165" s="368"/>
      <c r="Y165" s="368"/>
      <c r="Z165" s="368"/>
      <c r="AA165" s="368"/>
      <c r="AB165" s="368"/>
      <c r="AC165" s="368"/>
      <c r="AD165" s="368"/>
      <c r="AE165" s="368"/>
      <c r="AF165" s="368"/>
      <c r="AG165" s="368"/>
      <c r="AH165" s="368"/>
      <c r="AI165" s="368"/>
      <c r="AJ165" s="368"/>
      <c r="AK165" s="368"/>
      <c r="AL165" s="368"/>
      <c r="AM165" s="368"/>
      <c r="AN165" s="368"/>
    </row>
    <row r="166" spans="1:40" ht="12.75" customHeight="1">
      <c r="A166" s="151">
        <f t="shared" si="5"/>
        <v>9</v>
      </c>
      <c r="B166" s="393">
        <f t="shared" si="17"/>
        <v>540</v>
      </c>
      <c r="C166" s="186">
        <f>Hydrograph!B125</f>
        <v>0</v>
      </c>
      <c r="D166" s="394">
        <f t="shared" si="6"/>
        <v>0</v>
      </c>
      <c r="E166" s="395" t="e">
        <f t="shared" ref="E166:F166" si="126">H165</f>
        <v>#N/A</v>
      </c>
      <c r="F166" s="375" t="e">
        <f t="shared" si="126"/>
        <v>#N/A</v>
      </c>
      <c r="G166" s="375" t="e">
        <f t="shared" si="7"/>
        <v>#N/A</v>
      </c>
      <c r="H166" s="395" t="e">
        <f t="shared" si="8"/>
        <v>#N/A</v>
      </c>
      <c r="I166" s="375" t="e">
        <f t="shared" si="9"/>
        <v>#N/A</v>
      </c>
      <c r="J166" s="395" t="e">
        <f t="shared" si="19"/>
        <v>#N/A</v>
      </c>
      <c r="K166" s="396" t="e">
        <f t="shared" si="10"/>
        <v>#N/A</v>
      </c>
      <c r="L166" s="368"/>
      <c r="M166" s="368"/>
      <c r="N166" s="372"/>
      <c r="O166" s="3" t="e">
        <f t="shared" si="11"/>
        <v>#N/A</v>
      </c>
      <c r="P166" s="397" t="e">
        <f t="shared" si="12"/>
        <v>#N/A</v>
      </c>
      <c r="Q166" s="3" t="e">
        <f t="shared" si="13"/>
        <v>#N/A</v>
      </c>
      <c r="R166" s="369" t="e">
        <f t="shared" si="14"/>
        <v>#N/A</v>
      </c>
      <c r="S166" s="369" t="e">
        <f t="shared" si="15"/>
        <v>#N/A</v>
      </c>
      <c r="T166" s="398" t="e">
        <f t="shared" si="16"/>
        <v>#N/A</v>
      </c>
      <c r="U166" s="368"/>
      <c r="V166" s="368"/>
      <c r="W166" s="368"/>
      <c r="X166" s="368"/>
      <c r="Y166" s="368"/>
      <c r="Z166" s="368"/>
      <c r="AA166" s="368"/>
      <c r="AB166" s="368"/>
      <c r="AC166" s="368"/>
      <c r="AD166" s="368"/>
      <c r="AE166" s="368"/>
      <c r="AF166" s="368"/>
      <c r="AG166" s="368"/>
      <c r="AH166" s="368"/>
      <c r="AI166" s="368"/>
      <c r="AJ166" s="368"/>
      <c r="AK166" s="368"/>
      <c r="AL166" s="368"/>
      <c r="AM166" s="368"/>
      <c r="AN166" s="368"/>
    </row>
    <row r="167" spans="1:40" ht="12.75" customHeight="1">
      <c r="A167" s="151">
        <f t="shared" si="5"/>
        <v>9.0833333333333339</v>
      </c>
      <c r="B167" s="393">
        <f t="shared" si="17"/>
        <v>545</v>
      </c>
      <c r="C167" s="186">
        <f>Hydrograph!B126</f>
        <v>0</v>
      </c>
      <c r="D167" s="394">
        <f t="shared" si="6"/>
        <v>0</v>
      </c>
      <c r="E167" s="395" t="e">
        <f t="shared" ref="E167:F167" si="127">H166</f>
        <v>#N/A</v>
      </c>
      <c r="F167" s="375" t="e">
        <f t="shared" si="127"/>
        <v>#N/A</v>
      </c>
      <c r="G167" s="375" t="e">
        <f t="shared" si="7"/>
        <v>#N/A</v>
      </c>
      <c r="H167" s="395" t="e">
        <f t="shared" si="8"/>
        <v>#N/A</v>
      </c>
      <c r="I167" s="375" t="e">
        <f t="shared" si="9"/>
        <v>#N/A</v>
      </c>
      <c r="J167" s="395" t="e">
        <f t="shared" si="19"/>
        <v>#N/A</v>
      </c>
      <c r="K167" s="396" t="e">
        <f t="shared" si="10"/>
        <v>#N/A</v>
      </c>
      <c r="L167" s="368"/>
      <c r="M167" s="368"/>
      <c r="N167" s="372"/>
      <c r="O167" s="3" t="e">
        <f t="shared" si="11"/>
        <v>#N/A</v>
      </c>
      <c r="P167" s="397" t="e">
        <f t="shared" si="12"/>
        <v>#N/A</v>
      </c>
      <c r="Q167" s="3" t="e">
        <f t="shared" si="13"/>
        <v>#N/A</v>
      </c>
      <c r="R167" s="369" t="e">
        <f t="shared" si="14"/>
        <v>#N/A</v>
      </c>
      <c r="S167" s="369" t="e">
        <f t="shared" si="15"/>
        <v>#N/A</v>
      </c>
      <c r="T167" s="398" t="e">
        <f t="shared" si="16"/>
        <v>#N/A</v>
      </c>
      <c r="U167" s="368"/>
      <c r="V167" s="368"/>
      <c r="W167" s="368"/>
      <c r="X167" s="368"/>
      <c r="Y167" s="368"/>
      <c r="Z167" s="368"/>
      <c r="AA167" s="368"/>
      <c r="AB167" s="368"/>
      <c r="AC167" s="368"/>
      <c r="AD167" s="368"/>
      <c r="AE167" s="368"/>
      <c r="AF167" s="368"/>
      <c r="AG167" s="368"/>
      <c r="AH167" s="368"/>
      <c r="AI167" s="368"/>
      <c r="AJ167" s="368"/>
      <c r="AK167" s="368"/>
      <c r="AL167" s="368"/>
      <c r="AM167" s="368"/>
      <c r="AN167" s="368"/>
    </row>
    <row r="168" spans="1:40" ht="12.75" customHeight="1">
      <c r="A168" s="151">
        <f t="shared" si="5"/>
        <v>9.1666666666666661</v>
      </c>
      <c r="B168" s="393">
        <f t="shared" si="17"/>
        <v>550</v>
      </c>
      <c r="C168" s="186">
        <f>Hydrograph!B127</f>
        <v>0</v>
      </c>
      <c r="D168" s="394">
        <f t="shared" si="6"/>
        <v>0</v>
      </c>
      <c r="E168" s="395" t="e">
        <f t="shared" ref="E168:F168" si="128">H167</f>
        <v>#N/A</v>
      </c>
      <c r="F168" s="375" t="e">
        <f t="shared" si="128"/>
        <v>#N/A</v>
      </c>
      <c r="G168" s="375" t="e">
        <f t="shared" si="7"/>
        <v>#N/A</v>
      </c>
      <c r="H168" s="395" t="e">
        <f t="shared" si="8"/>
        <v>#N/A</v>
      </c>
      <c r="I168" s="375" t="e">
        <f t="shared" si="9"/>
        <v>#N/A</v>
      </c>
      <c r="J168" s="395" t="e">
        <f t="shared" si="19"/>
        <v>#N/A</v>
      </c>
      <c r="K168" s="396" t="e">
        <f t="shared" si="10"/>
        <v>#N/A</v>
      </c>
      <c r="L168" s="368"/>
      <c r="M168" s="368"/>
      <c r="N168" s="372"/>
      <c r="O168" s="3" t="e">
        <f t="shared" si="11"/>
        <v>#N/A</v>
      </c>
      <c r="P168" s="397" t="e">
        <f t="shared" si="12"/>
        <v>#N/A</v>
      </c>
      <c r="Q168" s="3" t="e">
        <f t="shared" si="13"/>
        <v>#N/A</v>
      </c>
      <c r="R168" s="369" t="e">
        <f t="shared" si="14"/>
        <v>#N/A</v>
      </c>
      <c r="S168" s="369" t="e">
        <f t="shared" si="15"/>
        <v>#N/A</v>
      </c>
      <c r="T168" s="398" t="e">
        <f t="shared" si="16"/>
        <v>#N/A</v>
      </c>
      <c r="U168" s="368"/>
      <c r="V168" s="368"/>
      <c r="W168" s="368"/>
      <c r="X168" s="368"/>
      <c r="Y168" s="368"/>
      <c r="Z168" s="368"/>
      <c r="AA168" s="368"/>
      <c r="AB168" s="368"/>
      <c r="AC168" s="368"/>
      <c r="AD168" s="368"/>
      <c r="AE168" s="368"/>
      <c r="AF168" s="368"/>
      <c r="AG168" s="368"/>
      <c r="AH168" s="368"/>
      <c r="AI168" s="368"/>
      <c r="AJ168" s="368"/>
      <c r="AK168" s="368"/>
      <c r="AL168" s="368"/>
      <c r="AM168" s="368"/>
      <c r="AN168" s="368"/>
    </row>
    <row r="169" spans="1:40" ht="12.75" customHeight="1">
      <c r="A169" s="151">
        <f t="shared" si="5"/>
        <v>9.25</v>
      </c>
      <c r="B169" s="393">
        <f t="shared" si="17"/>
        <v>555</v>
      </c>
      <c r="C169" s="186">
        <f>Hydrograph!B128</f>
        <v>0</v>
      </c>
      <c r="D169" s="394">
        <f t="shared" si="6"/>
        <v>0</v>
      </c>
      <c r="E169" s="395" t="e">
        <f t="shared" ref="E169:F169" si="129">H168</f>
        <v>#N/A</v>
      </c>
      <c r="F169" s="375" t="e">
        <f t="shared" si="129"/>
        <v>#N/A</v>
      </c>
      <c r="G169" s="375" t="e">
        <f t="shared" si="7"/>
        <v>#N/A</v>
      </c>
      <c r="H169" s="395" t="e">
        <f t="shared" si="8"/>
        <v>#N/A</v>
      </c>
      <c r="I169" s="375" t="e">
        <f t="shared" si="9"/>
        <v>#N/A</v>
      </c>
      <c r="J169" s="395" t="e">
        <f t="shared" si="19"/>
        <v>#N/A</v>
      </c>
      <c r="K169" s="396" t="e">
        <f t="shared" si="10"/>
        <v>#N/A</v>
      </c>
      <c r="L169" s="368"/>
      <c r="M169" s="368"/>
      <c r="N169" s="372"/>
      <c r="O169" s="3" t="e">
        <f t="shared" si="11"/>
        <v>#N/A</v>
      </c>
      <c r="P169" s="397" t="e">
        <f t="shared" si="12"/>
        <v>#N/A</v>
      </c>
      <c r="Q169" s="3" t="e">
        <f t="shared" si="13"/>
        <v>#N/A</v>
      </c>
      <c r="R169" s="369" t="e">
        <f t="shared" si="14"/>
        <v>#N/A</v>
      </c>
      <c r="S169" s="369" t="e">
        <f t="shared" si="15"/>
        <v>#N/A</v>
      </c>
      <c r="T169" s="398" t="e">
        <f t="shared" si="16"/>
        <v>#N/A</v>
      </c>
      <c r="U169" s="368"/>
      <c r="V169" s="368"/>
      <c r="W169" s="368"/>
      <c r="X169" s="368"/>
      <c r="Y169" s="368"/>
      <c r="Z169" s="368"/>
      <c r="AA169" s="368"/>
      <c r="AB169" s="368"/>
      <c r="AC169" s="368"/>
      <c r="AD169" s="368"/>
      <c r="AE169" s="368"/>
      <c r="AF169" s="368"/>
      <c r="AG169" s="368"/>
      <c r="AH169" s="368"/>
      <c r="AI169" s="368"/>
      <c r="AJ169" s="368"/>
      <c r="AK169" s="368"/>
      <c r="AL169" s="368"/>
      <c r="AM169" s="368"/>
      <c r="AN169" s="368"/>
    </row>
    <row r="170" spans="1:40" ht="12.75" customHeight="1">
      <c r="A170" s="151">
        <f t="shared" si="5"/>
        <v>9.3333333333333339</v>
      </c>
      <c r="B170" s="393">
        <f t="shared" si="17"/>
        <v>560</v>
      </c>
      <c r="C170" s="186">
        <f>Hydrograph!B129</f>
        <v>0</v>
      </c>
      <c r="D170" s="394">
        <f t="shared" si="6"/>
        <v>0</v>
      </c>
      <c r="E170" s="395" t="e">
        <f t="shared" ref="E170:F170" si="130">H169</f>
        <v>#N/A</v>
      </c>
      <c r="F170" s="375" t="e">
        <f t="shared" si="130"/>
        <v>#N/A</v>
      </c>
      <c r="G170" s="375" t="e">
        <f t="shared" si="7"/>
        <v>#N/A</v>
      </c>
      <c r="H170" s="395" t="e">
        <f t="shared" si="8"/>
        <v>#N/A</v>
      </c>
      <c r="I170" s="375" t="e">
        <f t="shared" si="9"/>
        <v>#N/A</v>
      </c>
      <c r="J170" s="395" t="e">
        <f t="shared" si="19"/>
        <v>#N/A</v>
      </c>
      <c r="K170" s="396" t="e">
        <f t="shared" si="10"/>
        <v>#N/A</v>
      </c>
      <c r="L170" s="368"/>
      <c r="M170" s="368"/>
      <c r="N170" s="372"/>
      <c r="O170" s="3" t="e">
        <f t="shared" si="11"/>
        <v>#N/A</v>
      </c>
      <c r="P170" s="397" t="e">
        <f t="shared" si="12"/>
        <v>#N/A</v>
      </c>
      <c r="Q170" s="3" t="e">
        <f t="shared" si="13"/>
        <v>#N/A</v>
      </c>
      <c r="R170" s="369" t="e">
        <f t="shared" si="14"/>
        <v>#N/A</v>
      </c>
      <c r="S170" s="369" t="e">
        <f t="shared" si="15"/>
        <v>#N/A</v>
      </c>
      <c r="T170" s="398" t="e">
        <f t="shared" si="16"/>
        <v>#N/A</v>
      </c>
      <c r="U170" s="368"/>
      <c r="V170" s="368"/>
      <c r="W170" s="368"/>
      <c r="X170" s="368"/>
      <c r="Y170" s="368"/>
      <c r="Z170" s="368"/>
      <c r="AA170" s="368"/>
      <c r="AB170" s="368"/>
      <c r="AC170" s="368"/>
      <c r="AD170" s="368"/>
      <c r="AE170" s="368"/>
      <c r="AF170" s="368"/>
      <c r="AG170" s="368"/>
      <c r="AH170" s="368"/>
      <c r="AI170" s="368"/>
      <c r="AJ170" s="368"/>
      <c r="AK170" s="368"/>
      <c r="AL170" s="368"/>
      <c r="AM170" s="368"/>
      <c r="AN170" s="368"/>
    </row>
    <row r="171" spans="1:40" ht="12.75" customHeight="1">
      <c r="A171" s="151">
        <f t="shared" si="5"/>
        <v>9.4166666666666661</v>
      </c>
      <c r="B171" s="393">
        <f t="shared" si="17"/>
        <v>565</v>
      </c>
      <c r="C171" s="186">
        <f>Hydrograph!B130</f>
        <v>0</v>
      </c>
      <c r="D171" s="394">
        <f t="shared" si="6"/>
        <v>0</v>
      </c>
      <c r="E171" s="395" t="e">
        <f t="shared" ref="E171:F171" si="131">H170</f>
        <v>#N/A</v>
      </c>
      <c r="F171" s="375" t="e">
        <f t="shared" si="131"/>
        <v>#N/A</v>
      </c>
      <c r="G171" s="375" t="e">
        <f t="shared" si="7"/>
        <v>#N/A</v>
      </c>
      <c r="H171" s="395" t="e">
        <f t="shared" si="8"/>
        <v>#N/A</v>
      </c>
      <c r="I171" s="375" t="e">
        <f t="shared" si="9"/>
        <v>#N/A</v>
      </c>
      <c r="J171" s="395" t="e">
        <f t="shared" si="19"/>
        <v>#N/A</v>
      </c>
      <c r="K171" s="396" t="e">
        <f t="shared" si="10"/>
        <v>#N/A</v>
      </c>
      <c r="L171" s="368"/>
      <c r="M171" s="368"/>
      <c r="N171" s="372"/>
      <c r="O171" s="3" t="e">
        <f t="shared" si="11"/>
        <v>#N/A</v>
      </c>
      <c r="P171" s="397" t="e">
        <f t="shared" si="12"/>
        <v>#N/A</v>
      </c>
      <c r="Q171" s="3" t="e">
        <f t="shared" si="13"/>
        <v>#N/A</v>
      </c>
      <c r="R171" s="369" t="e">
        <f t="shared" si="14"/>
        <v>#N/A</v>
      </c>
      <c r="S171" s="369" t="e">
        <f t="shared" si="15"/>
        <v>#N/A</v>
      </c>
      <c r="T171" s="398" t="e">
        <f t="shared" si="16"/>
        <v>#N/A</v>
      </c>
      <c r="U171" s="368"/>
      <c r="V171" s="368"/>
      <c r="W171" s="368"/>
      <c r="X171" s="368"/>
      <c r="Y171" s="368"/>
      <c r="Z171" s="368"/>
      <c r="AA171" s="368"/>
      <c r="AB171" s="368"/>
      <c r="AC171" s="368"/>
      <c r="AD171" s="368"/>
      <c r="AE171" s="368"/>
      <c r="AF171" s="368"/>
      <c r="AG171" s="368"/>
      <c r="AH171" s="368"/>
      <c r="AI171" s="368"/>
      <c r="AJ171" s="368"/>
      <c r="AK171" s="368"/>
      <c r="AL171" s="368"/>
      <c r="AM171" s="368"/>
      <c r="AN171" s="368"/>
    </row>
    <row r="172" spans="1:40" ht="12.75" customHeight="1">
      <c r="A172" s="151">
        <f t="shared" si="5"/>
        <v>9.5</v>
      </c>
      <c r="B172" s="393">
        <f t="shared" si="17"/>
        <v>570</v>
      </c>
      <c r="C172" s="186">
        <f>Hydrograph!B131</f>
        <v>0</v>
      </c>
      <c r="D172" s="394">
        <f t="shared" si="6"/>
        <v>0</v>
      </c>
      <c r="E172" s="395" t="e">
        <f t="shared" ref="E172:F172" si="132">H171</f>
        <v>#N/A</v>
      </c>
      <c r="F172" s="375" t="e">
        <f t="shared" si="132"/>
        <v>#N/A</v>
      </c>
      <c r="G172" s="375" t="e">
        <f t="shared" si="7"/>
        <v>#N/A</v>
      </c>
      <c r="H172" s="395" t="e">
        <f t="shared" si="8"/>
        <v>#N/A</v>
      </c>
      <c r="I172" s="375" t="e">
        <f t="shared" si="9"/>
        <v>#N/A</v>
      </c>
      <c r="J172" s="395" t="e">
        <f t="shared" si="19"/>
        <v>#N/A</v>
      </c>
      <c r="K172" s="396" t="e">
        <f t="shared" si="10"/>
        <v>#N/A</v>
      </c>
      <c r="L172" s="368"/>
      <c r="M172" s="368"/>
      <c r="N172" s="372"/>
      <c r="O172" s="3" t="e">
        <f t="shared" si="11"/>
        <v>#N/A</v>
      </c>
      <c r="P172" s="397" t="e">
        <f t="shared" si="12"/>
        <v>#N/A</v>
      </c>
      <c r="Q172" s="3" t="e">
        <f t="shared" si="13"/>
        <v>#N/A</v>
      </c>
      <c r="R172" s="369" t="e">
        <f t="shared" si="14"/>
        <v>#N/A</v>
      </c>
      <c r="S172" s="369" t="e">
        <f t="shared" si="15"/>
        <v>#N/A</v>
      </c>
      <c r="T172" s="398" t="e">
        <f t="shared" si="16"/>
        <v>#N/A</v>
      </c>
      <c r="U172" s="368"/>
      <c r="V172" s="368"/>
      <c r="W172" s="368"/>
      <c r="X172" s="368"/>
      <c r="Y172" s="368"/>
      <c r="Z172" s="368"/>
      <c r="AA172" s="368"/>
      <c r="AB172" s="368"/>
      <c r="AC172" s="368"/>
      <c r="AD172" s="368"/>
      <c r="AE172" s="368"/>
      <c r="AF172" s="368"/>
      <c r="AG172" s="368"/>
      <c r="AH172" s="368"/>
      <c r="AI172" s="368"/>
      <c r="AJ172" s="368"/>
      <c r="AK172" s="368"/>
      <c r="AL172" s="368"/>
      <c r="AM172" s="368"/>
      <c r="AN172" s="368"/>
    </row>
    <row r="173" spans="1:40" ht="12.75" customHeight="1">
      <c r="A173" s="151">
        <f t="shared" si="5"/>
        <v>9.5833333333333339</v>
      </c>
      <c r="B173" s="393">
        <f t="shared" si="17"/>
        <v>575</v>
      </c>
      <c r="C173" s="186">
        <f>Hydrograph!B132</f>
        <v>0</v>
      </c>
      <c r="D173" s="394">
        <f t="shared" si="6"/>
        <v>0</v>
      </c>
      <c r="E173" s="395" t="e">
        <f t="shared" ref="E173:F173" si="133">H172</f>
        <v>#N/A</v>
      </c>
      <c r="F173" s="375" t="e">
        <f t="shared" si="133"/>
        <v>#N/A</v>
      </c>
      <c r="G173" s="375" t="e">
        <f t="shared" si="7"/>
        <v>#N/A</v>
      </c>
      <c r="H173" s="395" t="e">
        <f t="shared" si="8"/>
        <v>#N/A</v>
      </c>
      <c r="I173" s="375" t="e">
        <f t="shared" si="9"/>
        <v>#N/A</v>
      </c>
      <c r="J173" s="395" t="e">
        <f t="shared" si="19"/>
        <v>#N/A</v>
      </c>
      <c r="K173" s="396" t="e">
        <f t="shared" si="10"/>
        <v>#N/A</v>
      </c>
      <c r="L173" s="368"/>
      <c r="M173" s="368"/>
      <c r="N173" s="372"/>
      <c r="O173" s="3" t="e">
        <f t="shared" si="11"/>
        <v>#N/A</v>
      </c>
      <c r="P173" s="397" t="e">
        <f t="shared" si="12"/>
        <v>#N/A</v>
      </c>
      <c r="Q173" s="3" t="e">
        <f t="shared" si="13"/>
        <v>#N/A</v>
      </c>
      <c r="R173" s="369" t="e">
        <f t="shared" si="14"/>
        <v>#N/A</v>
      </c>
      <c r="S173" s="369" t="e">
        <f t="shared" si="15"/>
        <v>#N/A</v>
      </c>
      <c r="T173" s="398" t="e">
        <f t="shared" si="16"/>
        <v>#N/A</v>
      </c>
      <c r="U173" s="368"/>
      <c r="V173" s="368"/>
      <c r="W173" s="368"/>
      <c r="X173" s="368"/>
      <c r="Y173" s="368"/>
      <c r="Z173" s="368"/>
      <c r="AA173" s="368"/>
      <c r="AB173" s="368"/>
      <c r="AC173" s="368"/>
      <c r="AD173" s="368"/>
      <c r="AE173" s="368"/>
      <c r="AF173" s="368"/>
      <c r="AG173" s="368"/>
      <c r="AH173" s="368"/>
      <c r="AI173" s="368"/>
      <c r="AJ173" s="368"/>
      <c r="AK173" s="368"/>
      <c r="AL173" s="368"/>
      <c r="AM173" s="368"/>
      <c r="AN173" s="368"/>
    </row>
    <row r="174" spans="1:40" ht="12.75" customHeight="1">
      <c r="A174" s="151">
        <f t="shared" si="5"/>
        <v>9.6666666666666661</v>
      </c>
      <c r="B174" s="393">
        <f t="shared" si="17"/>
        <v>580</v>
      </c>
      <c r="C174" s="186">
        <f>Hydrograph!B133</f>
        <v>0</v>
      </c>
      <c r="D174" s="394">
        <f t="shared" si="6"/>
        <v>0</v>
      </c>
      <c r="E174" s="395" t="e">
        <f t="shared" ref="E174:F174" si="134">H173</f>
        <v>#N/A</v>
      </c>
      <c r="F174" s="375" t="e">
        <f t="shared" si="134"/>
        <v>#N/A</v>
      </c>
      <c r="G174" s="375" t="e">
        <f t="shared" si="7"/>
        <v>#N/A</v>
      </c>
      <c r="H174" s="395" t="e">
        <f t="shared" si="8"/>
        <v>#N/A</v>
      </c>
      <c r="I174" s="375" t="e">
        <f t="shared" si="9"/>
        <v>#N/A</v>
      </c>
      <c r="J174" s="395" t="e">
        <f t="shared" si="19"/>
        <v>#N/A</v>
      </c>
      <c r="K174" s="396" t="e">
        <f t="shared" si="10"/>
        <v>#N/A</v>
      </c>
      <c r="L174" s="368"/>
      <c r="M174" s="368"/>
      <c r="N174" s="372"/>
      <c r="O174" s="3" t="e">
        <f t="shared" si="11"/>
        <v>#N/A</v>
      </c>
      <c r="P174" s="397" t="e">
        <f t="shared" si="12"/>
        <v>#N/A</v>
      </c>
      <c r="Q174" s="3" t="e">
        <f t="shared" si="13"/>
        <v>#N/A</v>
      </c>
      <c r="R174" s="369" t="e">
        <f t="shared" si="14"/>
        <v>#N/A</v>
      </c>
      <c r="S174" s="369" t="e">
        <f t="shared" si="15"/>
        <v>#N/A</v>
      </c>
      <c r="T174" s="398" t="e">
        <f t="shared" si="16"/>
        <v>#N/A</v>
      </c>
      <c r="U174" s="368"/>
      <c r="V174" s="368"/>
      <c r="W174" s="368"/>
      <c r="X174" s="368"/>
      <c r="Y174" s="368"/>
      <c r="Z174" s="368"/>
      <c r="AA174" s="368"/>
      <c r="AB174" s="368"/>
      <c r="AC174" s="368"/>
      <c r="AD174" s="368"/>
      <c r="AE174" s="368"/>
      <c r="AF174" s="368"/>
      <c r="AG174" s="368"/>
      <c r="AH174" s="368"/>
      <c r="AI174" s="368"/>
      <c r="AJ174" s="368"/>
      <c r="AK174" s="368"/>
      <c r="AL174" s="368"/>
      <c r="AM174" s="368"/>
      <c r="AN174" s="368"/>
    </row>
    <row r="175" spans="1:40" ht="12.75" customHeight="1">
      <c r="A175" s="151">
        <f t="shared" si="5"/>
        <v>9.75</v>
      </c>
      <c r="B175" s="393">
        <f t="shared" si="17"/>
        <v>585</v>
      </c>
      <c r="C175" s="186">
        <f>Hydrograph!B134</f>
        <v>0</v>
      </c>
      <c r="D175" s="394">
        <f t="shared" si="6"/>
        <v>0</v>
      </c>
      <c r="E175" s="395" t="e">
        <f t="shared" ref="E175:F175" si="135">H174</f>
        <v>#N/A</v>
      </c>
      <c r="F175" s="375" t="e">
        <f t="shared" si="135"/>
        <v>#N/A</v>
      </c>
      <c r="G175" s="375" t="e">
        <f t="shared" si="7"/>
        <v>#N/A</v>
      </c>
      <c r="H175" s="395" t="e">
        <f t="shared" si="8"/>
        <v>#N/A</v>
      </c>
      <c r="I175" s="375" t="e">
        <f t="shared" si="9"/>
        <v>#N/A</v>
      </c>
      <c r="J175" s="395" t="e">
        <f t="shared" si="19"/>
        <v>#N/A</v>
      </c>
      <c r="K175" s="396" t="e">
        <f t="shared" si="10"/>
        <v>#N/A</v>
      </c>
      <c r="L175" s="368"/>
      <c r="M175" s="368"/>
      <c r="N175" s="372"/>
      <c r="O175" s="3" t="e">
        <f t="shared" si="11"/>
        <v>#N/A</v>
      </c>
      <c r="P175" s="397" t="e">
        <f t="shared" si="12"/>
        <v>#N/A</v>
      </c>
      <c r="Q175" s="3" t="e">
        <f t="shared" si="13"/>
        <v>#N/A</v>
      </c>
      <c r="R175" s="369" t="e">
        <f t="shared" si="14"/>
        <v>#N/A</v>
      </c>
      <c r="S175" s="369" t="e">
        <f t="shared" si="15"/>
        <v>#N/A</v>
      </c>
      <c r="T175" s="398" t="e">
        <f t="shared" si="16"/>
        <v>#N/A</v>
      </c>
      <c r="U175" s="368"/>
      <c r="V175" s="368"/>
      <c r="W175" s="368"/>
      <c r="X175" s="368"/>
      <c r="Y175" s="368"/>
      <c r="Z175" s="368"/>
      <c r="AA175" s="368"/>
      <c r="AB175" s="368"/>
      <c r="AC175" s="368"/>
      <c r="AD175" s="368"/>
      <c r="AE175" s="368"/>
      <c r="AF175" s="368"/>
      <c r="AG175" s="368"/>
      <c r="AH175" s="368"/>
      <c r="AI175" s="368"/>
      <c r="AJ175" s="368"/>
      <c r="AK175" s="368"/>
      <c r="AL175" s="368"/>
      <c r="AM175" s="368"/>
      <c r="AN175" s="368"/>
    </row>
    <row r="176" spans="1:40" ht="12.75" customHeight="1">
      <c r="A176" s="151">
        <f t="shared" si="5"/>
        <v>9.8333333333333339</v>
      </c>
      <c r="B176" s="393">
        <f t="shared" si="17"/>
        <v>590</v>
      </c>
      <c r="C176" s="186">
        <f>Hydrograph!B135</f>
        <v>0</v>
      </c>
      <c r="D176" s="394">
        <f t="shared" si="6"/>
        <v>0</v>
      </c>
      <c r="E176" s="395" t="e">
        <f t="shared" ref="E176:F176" si="136">H175</f>
        <v>#N/A</v>
      </c>
      <c r="F176" s="375" t="e">
        <f t="shared" si="136"/>
        <v>#N/A</v>
      </c>
      <c r="G176" s="375" t="e">
        <f t="shared" si="7"/>
        <v>#N/A</v>
      </c>
      <c r="H176" s="395" t="e">
        <f t="shared" si="8"/>
        <v>#N/A</v>
      </c>
      <c r="I176" s="375" t="e">
        <f t="shared" si="9"/>
        <v>#N/A</v>
      </c>
      <c r="J176" s="395" t="e">
        <f t="shared" si="19"/>
        <v>#N/A</v>
      </c>
      <c r="K176" s="396" t="e">
        <f t="shared" si="10"/>
        <v>#N/A</v>
      </c>
      <c r="L176" s="368"/>
      <c r="M176" s="368"/>
      <c r="N176" s="372"/>
      <c r="O176" s="3" t="e">
        <f t="shared" si="11"/>
        <v>#N/A</v>
      </c>
      <c r="P176" s="397" t="e">
        <f t="shared" si="12"/>
        <v>#N/A</v>
      </c>
      <c r="Q176" s="3" t="e">
        <f t="shared" si="13"/>
        <v>#N/A</v>
      </c>
      <c r="R176" s="369" t="e">
        <f t="shared" si="14"/>
        <v>#N/A</v>
      </c>
      <c r="S176" s="369" t="e">
        <f t="shared" si="15"/>
        <v>#N/A</v>
      </c>
      <c r="T176" s="398" t="e">
        <f t="shared" si="16"/>
        <v>#N/A</v>
      </c>
      <c r="U176" s="368"/>
      <c r="V176" s="368"/>
      <c r="W176" s="368"/>
      <c r="X176" s="368"/>
      <c r="Y176" s="368"/>
      <c r="Z176" s="368"/>
      <c r="AA176" s="368"/>
      <c r="AB176" s="368"/>
      <c r="AC176" s="368"/>
      <c r="AD176" s="368"/>
      <c r="AE176" s="368"/>
      <c r="AF176" s="368"/>
      <c r="AG176" s="368"/>
      <c r="AH176" s="368"/>
      <c r="AI176" s="368"/>
      <c r="AJ176" s="368"/>
      <c r="AK176" s="368"/>
      <c r="AL176" s="368"/>
      <c r="AM176" s="368"/>
      <c r="AN176" s="368"/>
    </row>
    <row r="177" spans="1:40" ht="12.75" customHeight="1">
      <c r="A177" s="151">
        <f t="shared" si="5"/>
        <v>9.9166666666666661</v>
      </c>
      <c r="B177" s="393">
        <f t="shared" si="17"/>
        <v>595</v>
      </c>
      <c r="C177" s="186">
        <f>Hydrograph!B136</f>
        <v>0</v>
      </c>
      <c r="D177" s="394">
        <f t="shared" si="6"/>
        <v>0</v>
      </c>
      <c r="E177" s="395" t="e">
        <f t="shared" ref="E177:F177" si="137">H176</f>
        <v>#N/A</v>
      </c>
      <c r="F177" s="375" t="e">
        <f t="shared" si="137"/>
        <v>#N/A</v>
      </c>
      <c r="G177" s="375" t="e">
        <f t="shared" si="7"/>
        <v>#N/A</v>
      </c>
      <c r="H177" s="395" t="e">
        <f t="shared" si="8"/>
        <v>#N/A</v>
      </c>
      <c r="I177" s="375" t="e">
        <f t="shared" si="9"/>
        <v>#N/A</v>
      </c>
      <c r="J177" s="395" t="e">
        <f t="shared" si="19"/>
        <v>#N/A</v>
      </c>
      <c r="K177" s="396" t="e">
        <f t="shared" si="10"/>
        <v>#N/A</v>
      </c>
      <c r="L177" s="368"/>
      <c r="M177" s="368"/>
      <c r="N177" s="372"/>
      <c r="O177" s="3" t="e">
        <f t="shared" si="11"/>
        <v>#N/A</v>
      </c>
      <c r="P177" s="397" t="e">
        <f t="shared" si="12"/>
        <v>#N/A</v>
      </c>
      <c r="Q177" s="3" t="e">
        <f t="shared" si="13"/>
        <v>#N/A</v>
      </c>
      <c r="R177" s="369" t="e">
        <f t="shared" si="14"/>
        <v>#N/A</v>
      </c>
      <c r="S177" s="369" t="e">
        <f t="shared" si="15"/>
        <v>#N/A</v>
      </c>
      <c r="T177" s="398" t="e">
        <f t="shared" si="16"/>
        <v>#N/A</v>
      </c>
      <c r="U177" s="368"/>
      <c r="V177" s="368"/>
      <c r="W177" s="368"/>
      <c r="X177" s="368"/>
      <c r="Y177" s="368"/>
      <c r="Z177" s="368"/>
      <c r="AA177" s="368"/>
      <c r="AB177" s="368"/>
      <c r="AC177" s="368"/>
      <c r="AD177" s="368"/>
      <c r="AE177" s="368"/>
      <c r="AF177" s="368"/>
      <c r="AG177" s="368"/>
      <c r="AH177" s="368"/>
      <c r="AI177" s="368"/>
      <c r="AJ177" s="368"/>
      <c r="AK177" s="368"/>
      <c r="AL177" s="368"/>
      <c r="AM177" s="368"/>
      <c r="AN177" s="368"/>
    </row>
    <row r="178" spans="1:40" ht="12.75" customHeight="1">
      <c r="A178" s="151">
        <f t="shared" si="5"/>
        <v>10</v>
      </c>
      <c r="B178" s="393">
        <f t="shared" si="17"/>
        <v>600</v>
      </c>
      <c r="C178" s="186">
        <f>Hydrograph!B137</f>
        <v>0</v>
      </c>
      <c r="D178" s="394">
        <f t="shared" si="6"/>
        <v>0</v>
      </c>
      <c r="E178" s="395" t="e">
        <f t="shared" ref="E178:F178" si="138">H177</f>
        <v>#N/A</v>
      </c>
      <c r="F178" s="375" t="e">
        <f t="shared" si="138"/>
        <v>#N/A</v>
      </c>
      <c r="G178" s="375" t="e">
        <f t="shared" si="7"/>
        <v>#N/A</v>
      </c>
      <c r="H178" s="395" t="e">
        <f t="shared" si="8"/>
        <v>#N/A</v>
      </c>
      <c r="I178" s="375" t="e">
        <f t="shared" si="9"/>
        <v>#N/A</v>
      </c>
      <c r="J178" s="395" t="e">
        <f t="shared" si="19"/>
        <v>#N/A</v>
      </c>
      <c r="K178" s="396" t="e">
        <f t="shared" si="10"/>
        <v>#N/A</v>
      </c>
      <c r="L178" s="368"/>
      <c r="M178" s="368"/>
      <c r="N178" s="372"/>
      <c r="O178" s="3" t="e">
        <f t="shared" si="11"/>
        <v>#N/A</v>
      </c>
      <c r="P178" s="397" t="e">
        <f t="shared" si="12"/>
        <v>#N/A</v>
      </c>
      <c r="Q178" s="3" t="e">
        <f t="shared" si="13"/>
        <v>#N/A</v>
      </c>
      <c r="R178" s="369" t="e">
        <f t="shared" si="14"/>
        <v>#N/A</v>
      </c>
      <c r="S178" s="369" t="e">
        <f t="shared" si="15"/>
        <v>#N/A</v>
      </c>
      <c r="T178" s="398" t="e">
        <f t="shared" si="16"/>
        <v>#N/A</v>
      </c>
      <c r="U178" s="368"/>
      <c r="V178" s="368"/>
      <c r="W178" s="368"/>
      <c r="X178" s="368"/>
      <c r="Y178" s="368"/>
      <c r="Z178" s="368"/>
      <c r="AA178" s="368"/>
      <c r="AB178" s="368"/>
      <c r="AC178" s="368"/>
      <c r="AD178" s="368"/>
      <c r="AE178" s="368"/>
      <c r="AF178" s="368"/>
      <c r="AG178" s="368"/>
      <c r="AH178" s="368"/>
      <c r="AI178" s="368"/>
      <c r="AJ178" s="368"/>
      <c r="AK178" s="368"/>
      <c r="AL178" s="368"/>
      <c r="AM178" s="368"/>
      <c r="AN178" s="368"/>
    </row>
    <row r="179" spans="1:40" ht="12.75" customHeight="1">
      <c r="A179" s="151">
        <f t="shared" si="5"/>
        <v>10.083333333333334</v>
      </c>
      <c r="B179" s="393">
        <f t="shared" si="17"/>
        <v>605</v>
      </c>
      <c r="C179" s="186">
        <f>Hydrograph!B138</f>
        <v>0</v>
      </c>
      <c r="D179" s="394">
        <f t="shared" si="6"/>
        <v>0</v>
      </c>
      <c r="E179" s="395" t="e">
        <f t="shared" ref="E179:F179" si="139">H178</f>
        <v>#N/A</v>
      </c>
      <c r="F179" s="375" t="e">
        <f t="shared" si="139"/>
        <v>#N/A</v>
      </c>
      <c r="G179" s="375" t="e">
        <f t="shared" si="7"/>
        <v>#N/A</v>
      </c>
      <c r="H179" s="395" t="e">
        <f t="shared" si="8"/>
        <v>#N/A</v>
      </c>
      <c r="I179" s="375" t="e">
        <f t="shared" si="9"/>
        <v>#N/A</v>
      </c>
      <c r="J179" s="395" t="e">
        <f t="shared" si="19"/>
        <v>#N/A</v>
      </c>
      <c r="K179" s="396" t="e">
        <f t="shared" si="10"/>
        <v>#N/A</v>
      </c>
      <c r="L179" s="368"/>
      <c r="M179" s="368"/>
      <c r="N179" s="372"/>
      <c r="O179" s="3" t="e">
        <f t="shared" si="11"/>
        <v>#N/A</v>
      </c>
      <c r="P179" s="397" t="e">
        <f t="shared" si="12"/>
        <v>#N/A</v>
      </c>
      <c r="Q179" s="3" t="e">
        <f t="shared" si="13"/>
        <v>#N/A</v>
      </c>
      <c r="R179" s="369" t="e">
        <f t="shared" si="14"/>
        <v>#N/A</v>
      </c>
      <c r="S179" s="369" t="e">
        <f t="shared" si="15"/>
        <v>#N/A</v>
      </c>
      <c r="T179" s="398" t="e">
        <f t="shared" si="16"/>
        <v>#N/A</v>
      </c>
      <c r="U179" s="368"/>
      <c r="V179" s="368"/>
      <c r="W179" s="368"/>
      <c r="X179" s="368"/>
      <c r="Y179" s="368"/>
      <c r="Z179" s="368"/>
      <c r="AA179" s="368"/>
      <c r="AB179" s="368"/>
      <c r="AC179" s="368"/>
      <c r="AD179" s="368"/>
      <c r="AE179" s="368"/>
      <c r="AF179" s="368"/>
      <c r="AG179" s="368"/>
      <c r="AH179" s="368"/>
      <c r="AI179" s="368"/>
      <c r="AJ179" s="368"/>
      <c r="AK179" s="368"/>
      <c r="AL179" s="368"/>
      <c r="AM179" s="368"/>
      <c r="AN179" s="368"/>
    </row>
    <row r="180" spans="1:40" ht="12.75" customHeight="1">
      <c r="A180" s="151">
        <f t="shared" si="5"/>
        <v>10.166666666666666</v>
      </c>
      <c r="B180" s="393">
        <f t="shared" si="17"/>
        <v>610</v>
      </c>
      <c r="C180" s="186">
        <f>Hydrograph!B139</f>
        <v>0</v>
      </c>
      <c r="D180" s="394">
        <f t="shared" si="6"/>
        <v>0</v>
      </c>
      <c r="E180" s="395" t="e">
        <f t="shared" ref="E180:F180" si="140">H179</f>
        <v>#N/A</v>
      </c>
      <c r="F180" s="375" t="e">
        <f t="shared" si="140"/>
        <v>#N/A</v>
      </c>
      <c r="G180" s="375" t="e">
        <f t="shared" si="7"/>
        <v>#N/A</v>
      </c>
      <c r="H180" s="395" t="e">
        <f t="shared" si="8"/>
        <v>#N/A</v>
      </c>
      <c r="I180" s="375" t="e">
        <f t="shared" si="9"/>
        <v>#N/A</v>
      </c>
      <c r="J180" s="395" t="e">
        <f t="shared" si="19"/>
        <v>#N/A</v>
      </c>
      <c r="K180" s="396" t="e">
        <f t="shared" si="10"/>
        <v>#N/A</v>
      </c>
      <c r="L180" s="368"/>
      <c r="M180" s="368"/>
      <c r="N180" s="372"/>
      <c r="O180" s="3" t="e">
        <f t="shared" si="11"/>
        <v>#N/A</v>
      </c>
      <c r="P180" s="397" t="e">
        <f t="shared" si="12"/>
        <v>#N/A</v>
      </c>
      <c r="Q180" s="3" t="e">
        <f t="shared" si="13"/>
        <v>#N/A</v>
      </c>
      <c r="R180" s="369" t="e">
        <f t="shared" si="14"/>
        <v>#N/A</v>
      </c>
      <c r="S180" s="369" t="e">
        <f t="shared" si="15"/>
        <v>#N/A</v>
      </c>
      <c r="T180" s="398" t="e">
        <f t="shared" si="16"/>
        <v>#N/A</v>
      </c>
      <c r="U180" s="368"/>
      <c r="V180" s="368"/>
      <c r="W180" s="368"/>
      <c r="X180" s="368"/>
      <c r="Y180" s="368"/>
      <c r="Z180" s="368"/>
      <c r="AA180" s="368"/>
      <c r="AB180" s="368"/>
      <c r="AC180" s="368"/>
      <c r="AD180" s="368"/>
      <c r="AE180" s="368"/>
      <c r="AF180" s="368"/>
      <c r="AG180" s="368"/>
      <c r="AH180" s="368"/>
      <c r="AI180" s="368"/>
      <c r="AJ180" s="368"/>
      <c r="AK180" s="368"/>
      <c r="AL180" s="368"/>
      <c r="AM180" s="368"/>
      <c r="AN180" s="368"/>
    </row>
    <row r="181" spans="1:40" ht="12.75" customHeight="1">
      <c r="A181" s="151">
        <f t="shared" si="5"/>
        <v>10.25</v>
      </c>
      <c r="B181" s="393">
        <f t="shared" si="17"/>
        <v>615</v>
      </c>
      <c r="C181" s="186">
        <f>Hydrograph!B140</f>
        <v>0</v>
      </c>
      <c r="D181" s="394">
        <f t="shared" si="6"/>
        <v>0</v>
      </c>
      <c r="E181" s="395" t="e">
        <f t="shared" ref="E181:F181" si="141">H180</f>
        <v>#N/A</v>
      </c>
      <c r="F181" s="375" t="e">
        <f t="shared" si="141"/>
        <v>#N/A</v>
      </c>
      <c r="G181" s="375" t="e">
        <f t="shared" si="7"/>
        <v>#N/A</v>
      </c>
      <c r="H181" s="395" t="e">
        <f t="shared" si="8"/>
        <v>#N/A</v>
      </c>
      <c r="I181" s="375" t="e">
        <f t="shared" si="9"/>
        <v>#N/A</v>
      </c>
      <c r="J181" s="395" t="e">
        <f t="shared" si="19"/>
        <v>#N/A</v>
      </c>
      <c r="K181" s="396" t="e">
        <f t="shared" si="10"/>
        <v>#N/A</v>
      </c>
      <c r="L181" s="368"/>
      <c r="M181" s="368"/>
      <c r="N181" s="372"/>
      <c r="O181" s="3" t="e">
        <f t="shared" si="11"/>
        <v>#N/A</v>
      </c>
      <c r="P181" s="397" t="e">
        <f t="shared" si="12"/>
        <v>#N/A</v>
      </c>
      <c r="Q181" s="3" t="e">
        <f t="shared" si="13"/>
        <v>#N/A</v>
      </c>
      <c r="R181" s="369" t="e">
        <f t="shared" si="14"/>
        <v>#N/A</v>
      </c>
      <c r="S181" s="369" t="e">
        <f t="shared" si="15"/>
        <v>#N/A</v>
      </c>
      <c r="T181" s="398" t="e">
        <f t="shared" si="16"/>
        <v>#N/A</v>
      </c>
      <c r="U181" s="368"/>
      <c r="V181" s="368"/>
      <c r="W181" s="368"/>
      <c r="X181" s="368"/>
      <c r="Y181" s="368"/>
      <c r="Z181" s="368"/>
      <c r="AA181" s="368"/>
      <c r="AB181" s="368"/>
      <c r="AC181" s="368"/>
      <c r="AD181" s="368"/>
      <c r="AE181" s="368"/>
      <c r="AF181" s="368"/>
      <c r="AG181" s="368"/>
      <c r="AH181" s="368"/>
      <c r="AI181" s="368"/>
      <c r="AJ181" s="368"/>
      <c r="AK181" s="368"/>
      <c r="AL181" s="368"/>
      <c r="AM181" s="368"/>
      <c r="AN181" s="368"/>
    </row>
    <row r="182" spans="1:40" ht="12.75" customHeight="1">
      <c r="A182" s="151">
        <f t="shared" si="5"/>
        <v>10.333333333333334</v>
      </c>
      <c r="B182" s="393">
        <f t="shared" si="17"/>
        <v>620</v>
      </c>
      <c r="C182" s="186">
        <f>Hydrograph!B141</f>
        <v>0</v>
      </c>
      <c r="D182" s="394">
        <f t="shared" si="6"/>
        <v>0</v>
      </c>
      <c r="E182" s="395" t="e">
        <f t="shared" ref="E182:F182" si="142">H181</f>
        <v>#N/A</v>
      </c>
      <c r="F182" s="375" t="e">
        <f t="shared" si="142"/>
        <v>#N/A</v>
      </c>
      <c r="G182" s="375" t="e">
        <f t="shared" si="7"/>
        <v>#N/A</v>
      </c>
      <c r="H182" s="395" t="e">
        <f t="shared" si="8"/>
        <v>#N/A</v>
      </c>
      <c r="I182" s="375" t="e">
        <f t="shared" si="9"/>
        <v>#N/A</v>
      </c>
      <c r="J182" s="395" t="e">
        <f t="shared" si="19"/>
        <v>#N/A</v>
      </c>
      <c r="K182" s="396" t="e">
        <f t="shared" si="10"/>
        <v>#N/A</v>
      </c>
      <c r="L182" s="368"/>
      <c r="M182" s="368"/>
      <c r="N182" s="372"/>
      <c r="O182" s="3" t="e">
        <f t="shared" si="11"/>
        <v>#N/A</v>
      </c>
      <c r="P182" s="397" t="e">
        <f t="shared" si="12"/>
        <v>#N/A</v>
      </c>
      <c r="Q182" s="3" t="e">
        <f t="shared" si="13"/>
        <v>#N/A</v>
      </c>
      <c r="R182" s="369" t="e">
        <f t="shared" si="14"/>
        <v>#N/A</v>
      </c>
      <c r="S182" s="369" t="e">
        <f t="shared" si="15"/>
        <v>#N/A</v>
      </c>
      <c r="T182" s="398" t="e">
        <f t="shared" si="16"/>
        <v>#N/A</v>
      </c>
      <c r="U182" s="368"/>
      <c r="V182" s="368"/>
      <c r="W182" s="368"/>
      <c r="X182" s="368"/>
      <c r="Y182" s="368"/>
      <c r="Z182" s="368"/>
      <c r="AA182" s="368"/>
      <c r="AB182" s="368"/>
      <c r="AC182" s="368"/>
      <c r="AD182" s="368"/>
      <c r="AE182" s="368"/>
      <c r="AF182" s="368"/>
      <c r="AG182" s="368"/>
      <c r="AH182" s="368"/>
      <c r="AI182" s="368"/>
      <c r="AJ182" s="368"/>
      <c r="AK182" s="368"/>
      <c r="AL182" s="368"/>
      <c r="AM182" s="368"/>
      <c r="AN182" s="368"/>
    </row>
    <row r="183" spans="1:40" ht="12.75" customHeight="1">
      <c r="A183" s="151">
        <f t="shared" si="5"/>
        <v>10.416666666666666</v>
      </c>
      <c r="B183" s="393">
        <f t="shared" si="17"/>
        <v>625</v>
      </c>
      <c r="C183" s="186">
        <f>Hydrograph!B142</f>
        <v>0</v>
      </c>
      <c r="D183" s="394">
        <f t="shared" si="6"/>
        <v>0</v>
      </c>
      <c r="E183" s="395" t="e">
        <f t="shared" ref="E183:F183" si="143">H182</f>
        <v>#N/A</v>
      </c>
      <c r="F183" s="375" t="e">
        <f t="shared" si="143"/>
        <v>#N/A</v>
      </c>
      <c r="G183" s="375" t="e">
        <f t="shared" si="7"/>
        <v>#N/A</v>
      </c>
      <c r="H183" s="395" t="e">
        <f t="shared" si="8"/>
        <v>#N/A</v>
      </c>
      <c r="I183" s="375" t="e">
        <f t="shared" si="9"/>
        <v>#N/A</v>
      </c>
      <c r="J183" s="395" t="e">
        <f t="shared" si="19"/>
        <v>#N/A</v>
      </c>
      <c r="K183" s="396" t="e">
        <f t="shared" si="10"/>
        <v>#N/A</v>
      </c>
      <c r="L183" s="368"/>
      <c r="M183" s="368"/>
      <c r="N183" s="372"/>
      <c r="O183" s="3" t="e">
        <f t="shared" si="11"/>
        <v>#N/A</v>
      </c>
      <c r="P183" s="397" t="e">
        <f t="shared" si="12"/>
        <v>#N/A</v>
      </c>
      <c r="Q183" s="3" t="e">
        <f t="shared" si="13"/>
        <v>#N/A</v>
      </c>
      <c r="R183" s="369" t="e">
        <f t="shared" si="14"/>
        <v>#N/A</v>
      </c>
      <c r="S183" s="369" t="e">
        <f t="shared" si="15"/>
        <v>#N/A</v>
      </c>
      <c r="T183" s="398" t="e">
        <f t="shared" si="16"/>
        <v>#N/A</v>
      </c>
      <c r="U183" s="368"/>
      <c r="V183" s="368"/>
      <c r="W183" s="368"/>
      <c r="X183" s="368"/>
      <c r="Y183" s="368"/>
      <c r="Z183" s="368"/>
      <c r="AA183" s="368"/>
      <c r="AB183" s="368"/>
      <c r="AC183" s="368"/>
      <c r="AD183" s="368"/>
      <c r="AE183" s="368"/>
      <c r="AF183" s="368"/>
      <c r="AG183" s="368"/>
      <c r="AH183" s="368"/>
      <c r="AI183" s="368"/>
      <c r="AJ183" s="368"/>
      <c r="AK183" s="368"/>
      <c r="AL183" s="368"/>
      <c r="AM183" s="368"/>
      <c r="AN183" s="368"/>
    </row>
    <row r="184" spans="1:40" ht="12.75" customHeight="1">
      <c r="A184" s="151">
        <f t="shared" si="5"/>
        <v>10.5</v>
      </c>
      <c r="B184" s="393">
        <f t="shared" si="17"/>
        <v>630</v>
      </c>
      <c r="C184" s="186">
        <f>Hydrograph!B143</f>
        <v>0</v>
      </c>
      <c r="D184" s="394">
        <f t="shared" si="6"/>
        <v>0</v>
      </c>
      <c r="E184" s="395" t="e">
        <f t="shared" ref="E184:F184" si="144">H183</f>
        <v>#N/A</v>
      </c>
      <c r="F184" s="375" t="e">
        <f t="shared" si="144"/>
        <v>#N/A</v>
      </c>
      <c r="G184" s="375" t="e">
        <f t="shared" si="7"/>
        <v>#N/A</v>
      </c>
      <c r="H184" s="395" t="e">
        <f t="shared" si="8"/>
        <v>#N/A</v>
      </c>
      <c r="I184" s="375" t="e">
        <f t="shared" si="9"/>
        <v>#N/A</v>
      </c>
      <c r="J184" s="395" t="e">
        <f t="shared" si="19"/>
        <v>#N/A</v>
      </c>
      <c r="K184" s="396" t="e">
        <f t="shared" si="10"/>
        <v>#N/A</v>
      </c>
      <c r="L184" s="368"/>
      <c r="M184" s="368"/>
      <c r="N184" s="372"/>
      <c r="O184" s="3" t="e">
        <f t="shared" si="11"/>
        <v>#N/A</v>
      </c>
      <c r="P184" s="397" t="e">
        <f t="shared" si="12"/>
        <v>#N/A</v>
      </c>
      <c r="Q184" s="3" t="e">
        <f t="shared" si="13"/>
        <v>#N/A</v>
      </c>
      <c r="R184" s="369" t="e">
        <f t="shared" si="14"/>
        <v>#N/A</v>
      </c>
      <c r="S184" s="369" t="e">
        <f t="shared" si="15"/>
        <v>#N/A</v>
      </c>
      <c r="T184" s="398" t="e">
        <f t="shared" si="16"/>
        <v>#N/A</v>
      </c>
      <c r="U184" s="368"/>
      <c r="V184" s="368"/>
      <c r="W184" s="368"/>
      <c r="X184" s="368"/>
      <c r="Y184" s="368"/>
      <c r="Z184" s="368"/>
      <c r="AA184" s="368"/>
      <c r="AB184" s="368"/>
      <c r="AC184" s="368"/>
      <c r="AD184" s="368"/>
      <c r="AE184" s="368"/>
      <c r="AF184" s="368"/>
      <c r="AG184" s="368"/>
      <c r="AH184" s="368"/>
      <c r="AI184" s="368"/>
      <c r="AJ184" s="368"/>
      <c r="AK184" s="368"/>
      <c r="AL184" s="368"/>
      <c r="AM184" s="368"/>
      <c r="AN184" s="368"/>
    </row>
    <row r="185" spans="1:40" ht="12.75" customHeight="1">
      <c r="A185" s="151">
        <f t="shared" si="5"/>
        <v>10.583333333333334</v>
      </c>
      <c r="B185" s="393">
        <f t="shared" si="17"/>
        <v>635</v>
      </c>
      <c r="C185" s="186">
        <f>Hydrograph!B144</f>
        <v>0</v>
      </c>
      <c r="D185" s="394">
        <f t="shared" si="6"/>
        <v>0</v>
      </c>
      <c r="E185" s="395" t="e">
        <f t="shared" ref="E185:F185" si="145">H184</f>
        <v>#N/A</v>
      </c>
      <c r="F185" s="375" t="e">
        <f t="shared" si="145"/>
        <v>#N/A</v>
      </c>
      <c r="G185" s="375" t="e">
        <f t="shared" si="7"/>
        <v>#N/A</v>
      </c>
      <c r="H185" s="395" t="e">
        <f t="shared" si="8"/>
        <v>#N/A</v>
      </c>
      <c r="I185" s="375" t="e">
        <f t="shared" si="9"/>
        <v>#N/A</v>
      </c>
      <c r="J185" s="395" t="e">
        <f t="shared" si="19"/>
        <v>#N/A</v>
      </c>
      <c r="K185" s="396" t="e">
        <f t="shared" si="10"/>
        <v>#N/A</v>
      </c>
      <c r="L185" s="368"/>
      <c r="M185" s="368"/>
      <c r="N185" s="372"/>
      <c r="O185" s="3" t="e">
        <f t="shared" si="11"/>
        <v>#N/A</v>
      </c>
      <c r="P185" s="397" t="e">
        <f t="shared" si="12"/>
        <v>#N/A</v>
      </c>
      <c r="Q185" s="3" t="e">
        <f t="shared" si="13"/>
        <v>#N/A</v>
      </c>
      <c r="R185" s="369" t="e">
        <f t="shared" si="14"/>
        <v>#N/A</v>
      </c>
      <c r="S185" s="369" t="e">
        <f t="shared" si="15"/>
        <v>#N/A</v>
      </c>
      <c r="T185" s="398" t="e">
        <f t="shared" si="16"/>
        <v>#N/A</v>
      </c>
      <c r="U185" s="368"/>
      <c r="V185" s="368"/>
      <c r="W185" s="368"/>
      <c r="X185" s="368"/>
      <c r="Y185" s="368"/>
      <c r="Z185" s="368"/>
      <c r="AA185" s="368"/>
      <c r="AB185" s="368"/>
      <c r="AC185" s="368"/>
      <c r="AD185" s="368"/>
      <c r="AE185" s="368"/>
      <c r="AF185" s="368"/>
      <c r="AG185" s="368"/>
      <c r="AH185" s="368"/>
      <c r="AI185" s="368"/>
      <c r="AJ185" s="368"/>
      <c r="AK185" s="368"/>
      <c r="AL185" s="368"/>
      <c r="AM185" s="368"/>
      <c r="AN185" s="368"/>
    </row>
    <row r="186" spans="1:40" ht="12.75" customHeight="1">
      <c r="A186" s="151">
        <f t="shared" si="5"/>
        <v>10.666666666666666</v>
      </c>
      <c r="B186" s="393">
        <f t="shared" si="17"/>
        <v>640</v>
      </c>
      <c r="C186" s="186">
        <f>Hydrograph!B145</f>
        <v>0</v>
      </c>
      <c r="D186" s="394">
        <f t="shared" si="6"/>
        <v>0</v>
      </c>
      <c r="E186" s="395" t="e">
        <f t="shared" ref="E186:F186" si="146">H185</f>
        <v>#N/A</v>
      </c>
      <c r="F186" s="375" t="e">
        <f t="shared" si="146"/>
        <v>#N/A</v>
      </c>
      <c r="G186" s="375" t="e">
        <f t="shared" si="7"/>
        <v>#N/A</v>
      </c>
      <c r="H186" s="395" t="e">
        <f t="shared" si="8"/>
        <v>#N/A</v>
      </c>
      <c r="I186" s="375" t="e">
        <f t="shared" si="9"/>
        <v>#N/A</v>
      </c>
      <c r="J186" s="395" t="e">
        <f t="shared" si="19"/>
        <v>#N/A</v>
      </c>
      <c r="K186" s="396" t="e">
        <f t="shared" si="10"/>
        <v>#N/A</v>
      </c>
      <c r="L186" s="368"/>
      <c r="M186" s="368"/>
      <c r="N186" s="372"/>
      <c r="O186" s="3" t="e">
        <f t="shared" si="11"/>
        <v>#N/A</v>
      </c>
      <c r="P186" s="397" t="e">
        <f t="shared" si="12"/>
        <v>#N/A</v>
      </c>
      <c r="Q186" s="3" t="e">
        <f t="shared" si="13"/>
        <v>#N/A</v>
      </c>
      <c r="R186" s="369" t="e">
        <f t="shared" si="14"/>
        <v>#N/A</v>
      </c>
      <c r="S186" s="369" t="e">
        <f t="shared" si="15"/>
        <v>#N/A</v>
      </c>
      <c r="T186" s="398" t="e">
        <f t="shared" si="16"/>
        <v>#N/A</v>
      </c>
      <c r="U186" s="368"/>
      <c r="V186" s="368"/>
      <c r="W186" s="368"/>
      <c r="X186" s="368"/>
      <c r="Y186" s="368"/>
      <c r="Z186" s="368"/>
      <c r="AA186" s="368"/>
      <c r="AB186" s="368"/>
      <c r="AC186" s="368"/>
      <c r="AD186" s="368"/>
      <c r="AE186" s="368"/>
      <c r="AF186" s="368"/>
      <c r="AG186" s="368"/>
      <c r="AH186" s="368"/>
      <c r="AI186" s="368"/>
      <c r="AJ186" s="368"/>
      <c r="AK186" s="368"/>
      <c r="AL186" s="368"/>
      <c r="AM186" s="368"/>
      <c r="AN186" s="368"/>
    </row>
    <row r="187" spans="1:40" ht="12.75" customHeight="1">
      <c r="A187" s="151">
        <f t="shared" si="5"/>
        <v>10.75</v>
      </c>
      <c r="B187" s="393">
        <f t="shared" si="17"/>
        <v>645</v>
      </c>
      <c r="C187" s="186">
        <f>Hydrograph!B146</f>
        <v>0</v>
      </c>
      <c r="D187" s="394">
        <f t="shared" si="6"/>
        <v>0</v>
      </c>
      <c r="E187" s="395" t="e">
        <f t="shared" ref="E187:F187" si="147">H186</f>
        <v>#N/A</v>
      </c>
      <c r="F187" s="375" t="e">
        <f t="shared" si="147"/>
        <v>#N/A</v>
      </c>
      <c r="G187" s="375" t="e">
        <f t="shared" si="7"/>
        <v>#N/A</v>
      </c>
      <c r="H187" s="395" t="e">
        <f t="shared" si="8"/>
        <v>#N/A</v>
      </c>
      <c r="I187" s="375" t="e">
        <f t="shared" si="9"/>
        <v>#N/A</v>
      </c>
      <c r="J187" s="395" t="e">
        <f t="shared" si="19"/>
        <v>#N/A</v>
      </c>
      <c r="K187" s="396" t="e">
        <f t="shared" si="10"/>
        <v>#N/A</v>
      </c>
      <c r="L187" s="368"/>
      <c r="M187" s="368"/>
      <c r="N187" s="372"/>
      <c r="O187" s="3" t="e">
        <f t="shared" si="11"/>
        <v>#N/A</v>
      </c>
      <c r="P187" s="397" t="e">
        <f t="shared" si="12"/>
        <v>#N/A</v>
      </c>
      <c r="Q187" s="3" t="e">
        <f t="shared" si="13"/>
        <v>#N/A</v>
      </c>
      <c r="R187" s="369" t="e">
        <f t="shared" si="14"/>
        <v>#N/A</v>
      </c>
      <c r="S187" s="369" t="e">
        <f t="shared" si="15"/>
        <v>#N/A</v>
      </c>
      <c r="T187" s="398" t="e">
        <f t="shared" si="16"/>
        <v>#N/A</v>
      </c>
      <c r="U187" s="368"/>
      <c r="V187" s="368"/>
      <c r="W187" s="368"/>
      <c r="X187" s="368"/>
      <c r="Y187" s="368"/>
      <c r="Z187" s="368"/>
      <c r="AA187" s="368"/>
      <c r="AB187" s="368"/>
      <c r="AC187" s="368"/>
      <c r="AD187" s="368"/>
      <c r="AE187" s="368"/>
      <c r="AF187" s="368"/>
      <c r="AG187" s="368"/>
      <c r="AH187" s="368"/>
      <c r="AI187" s="368"/>
      <c r="AJ187" s="368"/>
      <c r="AK187" s="368"/>
      <c r="AL187" s="368"/>
      <c r="AM187" s="368"/>
      <c r="AN187" s="368"/>
    </row>
    <row r="188" spans="1:40" ht="12.75" customHeight="1">
      <c r="A188" s="151">
        <f t="shared" si="5"/>
        <v>10.833333333333334</v>
      </c>
      <c r="B188" s="393">
        <f t="shared" si="17"/>
        <v>650</v>
      </c>
      <c r="C188" s="186">
        <f>Hydrograph!B147</f>
        <v>0</v>
      </c>
      <c r="D188" s="394">
        <f t="shared" si="6"/>
        <v>0</v>
      </c>
      <c r="E188" s="395" t="e">
        <f t="shared" ref="E188:F188" si="148">H187</f>
        <v>#N/A</v>
      </c>
      <c r="F188" s="375" t="e">
        <f t="shared" si="148"/>
        <v>#N/A</v>
      </c>
      <c r="G188" s="375" t="e">
        <f t="shared" si="7"/>
        <v>#N/A</v>
      </c>
      <c r="H188" s="395" t="e">
        <f t="shared" si="8"/>
        <v>#N/A</v>
      </c>
      <c r="I188" s="375" t="e">
        <f t="shared" si="9"/>
        <v>#N/A</v>
      </c>
      <c r="J188" s="395" t="e">
        <f t="shared" si="19"/>
        <v>#N/A</v>
      </c>
      <c r="K188" s="396" t="e">
        <f t="shared" si="10"/>
        <v>#N/A</v>
      </c>
      <c r="L188" s="368"/>
      <c r="M188" s="368"/>
      <c r="N188" s="372"/>
      <c r="O188" s="3" t="e">
        <f t="shared" si="11"/>
        <v>#N/A</v>
      </c>
      <c r="P188" s="397" t="e">
        <f t="shared" si="12"/>
        <v>#N/A</v>
      </c>
      <c r="Q188" s="3" t="e">
        <f t="shared" si="13"/>
        <v>#N/A</v>
      </c>
      <c r="R188" s="369" t="e">
        <f t="shared" si="14"/>
        <v>#N/A</v>
      </c>
      <c r="S188" s="369" t="e">
        <f t="shared" si="15"/>
        <v>#N/A</v>
      </c>
      <c r="T188" s="398" t="e">
        <f t="shared" si="16"/>
        <v>#N/A</v>
      </c>
      <c r="U188" s="368"/>
      <c r="V188" s="368"/>
      <c r="W188" s="368"/>
      <c r="X188" s="368"/>
      <c r="Y188" s="368"/>
      <c r="Z188" s="368"/>
      <c r="AA188" s="368"/>
      <c r="AB188" s="368"/>
      <c r="AC188" s="368"/>
      <c r="AD188" s="368"/>
      <c r="AE188" s="368"/>
      <c r="AF188" s="368"/>
      <c r="AG188" s="368"/>
      <c r="AH188" s="368"/>
      <c r="AI188" s="368"/>
      <c r="AJ188" s="368"/>
      <c r="AK188" s="368"/>
      <c r="AL188" s="368"/>
      <c r="AM188" s="368"/>
      <c r="AN188" s="368"/>
    </row>
    <row r="189" spans="1:40" ht="12.75" customHeight="1">
      <c r="A189" s="151">
        <f t="shared" si="5"/>
        <v>10.916666666666666</v>
      </c>
      <c r="B189" s="393">
        <f t="shared" si="17"/>
        <v>655</v>
      </c>
      <c r="C189" s="186">
        <f>Hydrograph!B148</f>
        <v>0</v>
      </c>
      <c r="D189" s="394">
        <f t="shared" si="6"/>
        <v>0</v>
      </c>
      <c r="E189" s="395" t="e">
        <f t="shared" ref="E189:F189" si="149">H188</f>
        <v>#N/A</v>
      </c>
      <c r="F189" s="375" t="e">
        <f t="shared" si="149"/>
        <v>#N/A</v>
      </c>
      <c r="G189" s="375" t="e">
        <f t="shared" si="7"/>
        <v>#N/A</v>
      </c>
      <c r="H189" s="395" t="e">
        <f t="shared" si="8"/>
        <v>#N/A</v>
      </c>
      <c r="I189" s="375" t="e">
        <f t="shared" si="9"/>
        <v>#N/A</v>
      </c>
      <c r="J189" s="395" t="e">
        <f t="shared" si="19"/>
        <v>#N/A</v>
      </c>
      <c r="K189" s="396" t="e">
        <f t="shared" si="10"/>
        <v>#N/A</v>
      </c>
      <c r="L189" s="368"/>
      <c r="M189" s="368"/>
      <c r="N189" s="372"/>
      <c r="O189" s="3" t="e">
        <f t="shared" si="11"/>
        <v>#N/A</v>
      </c>
      <c r="P189" s="397" t="e">
        <f t="shared" si="12"/>
        <v>#N/A</v>
      </c>
      <c r="Q189" s="3" t="e">
        <f t="shared" si="13"/>
        <v>#N/A</v>
      </c>
      <c r="R189" s="369" t="e">
        <f t="shared" si="14"/>
        <v>#N/A</v>
      </c>
      <c r="S189" s="369" t="e">
        <f t="shared" si="15"/>
        <v>#N/A</v>
      </c>
      <c r="T189" s="398" t="e">
        <f t="shared" si="16"/>
        <v>#N/A</v>
      </c>
      <c r="U189" s="368"/>
      <c r="V189" s="368"/>
      <c r="W189" s="368"/>
      <c r="X189" s="368"/>
      <c r="Y189" s="368"/>
      <c r="Z189" s="368"/>
      <c r="AA189" s="368"/>
      <c r="AB189" s="368"/>
      <c r="AC189" s="368"/>
      <c r="AD189" s="368"/>
      <c r="AE189" s="368"/>
      <c r="AF189" s="368"/>
      <c r="AG189" s="368"/>
      <c r="AH189" s="368"/>
      <c r="AI189" s="368"/>
      <c r="AJ189" s="368"/>
      <c r="AK189" s="368"/>
      <c r="AL189" s="368"/>
      <c r="AM189" s="368"/>
      <c r="AN189" s="368"/>
    </row>
    <row r="190" spans="1:40" ht="12.75" customHeight="1">
      <c r="A190" s="151">
        <f t="shared" si="5"/>
        <v>11</v>
      </c>
      <c r="B190" s="393">
        <f t="shared" si="17"/>
        <v>660</v>
      </c>
      <c r="C190" s="186">
        <f>Hydrograph!B149</f>
        <v>0</v>
      </c>
      <c r="D190" s="394">
        <f t="shared" si="6"/>
        <v>0</v>
      </c>
      <c r="E190" s="395" t="e">
        <f t="shared" ref="E190:F190" si="150">H189</f>
        <v>#N/A</v>
      </c>
      <c r="F190" s="375" t="e">
        <f t="shared" si="150"/>
        <v>#N/A</v>
      </c>
      <c r="G190" s="375" t="e">
        <f t="shared" si="7"/>
        <v>#N/A</v>
      </c>
      <c r="H190" s="395" t="e">
        <f t="shared" si="8"/>
        <v>#N/A</v>
      </c>
      <c r="I190" s="375" t="e">
        <f t="shared" si="9"/>
        <v>#N/A</v>
      </c>
      <c r="J190" s="395" t="e">
        <f t="shared" si="19"/>
        <v>#N/A</v>
      </c>
      <c r="K190" s="396" t="e">
        <f t="shared" si="10"/>
        <v>#N/A</v>
      </c>
      <c r="L190" s="368"/>
      <c r="M190" s="368"/>
      <c r="N190" s="372"/>
      <c r="O190" s="3" t="e">
        <f t="shared" si="11"/>
        <v>#N/A</v>
      </c>
      <c r="P190" s="397" t="e">
        <f t="shared" si="12"/>
        <v>#N/A</v>
      </c>
      <c r="Q190" s="3" t="e">
        <f t="shared" si="13"/>
        <v>#N/A</v>
      </c>
      <c r="R190" s="369" t="e">
        <f t="shared" si="14"/>
        <v>#N/A</v>
      </c>
      <c r="S190" s="369" t="e">
        <f t="shared" si="15"/>
        <v>#N/A</v>
      </c>
      <c r="T190" s="398" t="e">
        <f t="shared" si="16"/>
        <v>#N/A</v>
      </c>
      <c r="U190" s="368"/>
      <c r="V190" s="368"/>
      <c r="W190" s="368"/>
      <c r="X190" s="368"/>
      <c r="Y190" s="368"/>
      <c r="Z190" s="368"/>
      <c r="AA190" s="368"/>
      <c r="AB190" s="368"/>
      <c r="AC190" s="368"/>
      <c r="AD190" s="368"/>
      <c r="AE190" s="368"/>
      <c r="AF190" s="368"/>
      <c r="AG190" s="368"/>
      <c r="AH190" s="368"/>
      <c r="AI190" s="368"/>
      <c r="AJ190" s="368"/>
      <c r="AK190" s="368"/>
      <c r="AL190" s="368"/>
      <c r="AM190" s="368"/>
      <c r="AN190" s="368"/>
    </row>
    <row r="191" spans="1:40" ht="12.75" customHeight="1">
      <c r="A191" s="151">
        <f t="shared" si="5"/>
        <v>11.083333333333334</v>
      </c>
      <c r="B191" s="393">
        <f t="shared" si="17"/>
        <v>665</v>
      </c>
      <c r="C191" s="186">
        <f>Hydrograph!B150</f>
        <v>0</v>
      </c>
      <c r="D191" s="394">
        <f t="shared" si="6"/>
        <v>0</v>
      </c>
      <c r="E191" s="395" t="e">
        <f t="shared" ref="E191:F191" si="151">H190</f>
        <v>#N/A</v>
      </c>
      <c r="F191" s="375" t="e">
        <f t="shared" si="151"/>
        <v>#N/A</v>
      </c>
      <c r="G191" s="375" t="e">
        <f t="shared" si="7"/>
        <v>#N/A</v>
      </c>
      <c r="H191" s="395" t="e">
        <f t="shared" si="8"/>
        <v>#N/A</v>
      </c>
      <c r="I191" s="375" t="e">
        <f t="shared" si="9"/>
        <v>#N/A</v>
      </c>
      <c r="J191" s="395" t="e">
        <f t="shared" si="19"/>
        <v>#N/A</v>
      </c>
      <c r="K191" s="396" t="e">
        <f t="shared" si="10"/>
        <v>#N/A</v>
      </c>
      <c r="L191" s="368"/>
      <c r="M191" s="368"/>
      <c r="N191" s="372"/>
      <c r="O191" s="3" t="e">
        <f t="shared" si="11"/>
        <v>#N/A</v>
      </c>
      <c r="P191" s="397" t="e">
        <f t="shared" si="12"/>
        <v>#N/A</v>
      </c>
      <c r="Q191" s="3" t="e">
        <f t="shared" si="13"/>
        <v>#N/A</v>
      </c>
      <c r="R191" s="369" t="e">
        <f t="shared" si="14"/>
        <v>#N/A</v>
      </c>
      <c r="S191" s="369" t="e">
        <f t="shared" si="15"/>
        <v>#N/A</v>
      </c>
      <c r="T191" s="398" t="e">
        <f t="shared" si="16"/>
        <v>#N/A</v>
      </c>
      <c r="U191" s="368"/>
      <c r="V191" s="368"/>
      <c r="W191" s="368"/>
      <c r="X191" s="368"/>
      <c r="Y191" s="368"/>
      <c r="Z191" s="368"/>
      <c r="AA191" s="368"/>
      <c r="AB191" s="368"/>
      <c r="AC191" s="368"/>
      <c r="AD191" s="368"/>
      <c r="AE191" s="368"/>
      <c r="AF191" s="368"/>
      <c r="AG191" s="368"/>
      <c r="AH191" s="368"/>
      <c r="AI191" s="368"/>
      <c r="AJ191" s="368"/>
      <c r="AK191" s="368"/>
      <c r="AL191" s="368"/>
      <c r="AM191" s="368"/>
      <c r="AN191" s="368"/>
    </row>
    <row r="192" spans="1:40" ht="12.75" customHeight="1">
      <c r="A192" s="151">
        <f t="shared" si="5"/>
        <v>11.166666666666666</v>
      </c>
      <c r="B192" s="393">
        <f t="shared" si="17"/>
        <v>670</v>
      </c>
      <c r="C192" s="186">
        <f>Hydrograph!B151</f>
        <v>0</v>
      </c>
      <c r="D192" s="394">
        <f t="shared" si="6"/>
        <v>0</v>
      </c>
      <c r="E192" s="395" t="e">
        <f t="shared" ref="E192:F192" si="152">H191</f>
        <v>#N/A</v>
      </c>
      <c r="F192" s="375" t="e">
        <f t="shared" si="152"/>
        <v>#N/A</v>
      </c>
      <c r="G192" s="375" t="e">
        <f t="shared" si="7"/>
        <v>#N/A</v>
      </c>
      <c r="H192" s="395" t="e">
        <f t="shared" si="8"/>
        <v>#N/A</v>
      </c>
      <c r="I192" s="375" t="e">
        <f t="shared" si="9"/>
        <v>#N/A</v>
      </c>
      <c r="J192" s="395" t="e">
        <f t="shared" si="19"/>
        <v>#N/A</v>
      </c>
      <c r="K192" s="396" t="e">
        <f t="shared" si="10"/>
        <v>#N/A</v>
      </c>
      <c r="L192" s="368"/>
      <c r="M192" s="368"/>
      <c r="N192" s="372"/>
      <c r="O192" s="3" t="e">
        <f t="shared" si="11"/>
        <v>#N/A</v>
      </c>
      <c r="P192" s="397" t="e">
        <f t="shared" si="12"/>
        <v>#N/A</v>
      </c>
      <c r="Q192" s="3" t="e">
        <f t="shared" si="13"/>
        <v>#N/A</v>
      </c>
      <c r="R192" s="369" t="e">
        <f t="shared" si="14"/>
        <v>#N/A</v>
      </c>
      <c r="S192" s="369" t="e">
        <f t="shared" si="15"/>
        <v>#N/A</v>
      </c>
      <c r="T192" s="398" t="e">
        <f t="shared" si="16"/>
        <v>#N/A</v>
      </c>
      <c r="U192" s="368"/>
      <c r="V192" s="368"/>
      <c r="W192" s="368"/>
      <c r="X192" s="368"/>
      <c r="Y192" s="368"/>
      <c r="Z192" s="368"/>
      <c r="AA192" s="368"/>
      <c r="AB192" s="368"/>
      <c r="AC192" s="368"/>
      <c r="AD192" s="368"/>
      <c r="AE192" s="368"/>
      <c r="AF192" s="368"/>
      <c r="AG192" s="368"/>
      <c r="AH192" s="368"/>
      <c r="AI192" s="368"/>
      <c r="AJ192" s="368"/>
      <c r="AK192" s="368"/>
      <c r="AL192" s="368"/>
      <c r="AM192" s="368"/>
      <c r="AN192" s="368"/>
    </row>
    <row r="193" spans="1:40" ht="12.75" customHeight="1">
      <c r="A193" s="151">
        <f t="shared" si="5"/>
        <v>11.25</v>
      </c>
      <c r="B193" s="393">
        <f t="shared" si="17"/>
        <v>675</v>
      </c>
      <c r="C193" s="186">
        <f>Hydrograph!B152</f>
        <v>0</v>
      </c>
      <c r="D193" s="394">
        <f t="shared" si="6"/>
        <v>0</v>
      </c>
      <c r="E193" s="395" t="e">
        <f t="shared" ref="E193:F193" si="153">H192</f>
        <v>#N/A</v>
      </c>
      <c r="F193" s="375" t="e">
        <f t="shared" si="153"/>
        <v>#N/A</v>
      </c>
      <c r="G193" s="375" t="e">
        <f t="shared" si="7"/>
        <v>#N/A</v>
      </c>
      <c r="H193" s="395" t="e">
        <f t="shared" si="8"/>
        <v>#N/A</v>
      </c>
      <c r="I193" s="375" t="e">
        <f t="shared" si="9"/>
        <v>#N/A</v>
      </c>
      <c r="J193" s="395" t="e">
        <f t="shared" si="19"/>
        <v>#N/A</v>
      </c>
      <c r="K193" s="396" t="e">
        <f t="shared" si="10"/>
        <v>#N/A</v>
      </c>
      <c r="L193" s="368"/>
      <c r="M193" s="368"/>
      <c r="N193" s="372"/>
      <c r="O193" s="3" t="e">
        <f t="shared" si="11"/>
        <v>#N/A</v>
      </c>
      <c r="P193" s="397" t="e">
        <f t="shared" si="12"/>
        <v>#N/A</v>
      </c>
      <c r="Q193" s="3" t="e">
        <f t="shared" si="13"/>
        <v>#N/A</v>
      </c>
      <c r="R193" s="369" t="e">
        <f t="shared" si="14"/>
        <v>#N/A</v>
      </c>
      <c r="S193" s="369" t="e">
        <f t="shared" si="15"/>
        <v>#N/A</v>
      </c>
      <c r="T193" s="398" t="e">
        <f t="shared" si="16"/>
        <v>#N/A</v>
      </c>
      <c r="U193" s="368"/>
      <c r="V193" s="368"/>
      <c r="W193" s="368"/>
      <c r="X193" s="368"/>
      <c r="Y193" s="368"/>
      <c r="Z193" s="368"/>
      <c r="AA193" s="368"/>
      <c r="AB193" s="368"/>
      <c r="AC193" s="368"/>
      <c r="AD193" s="368"/>
      <c r="AE193" s="368"/>
      <c r="AF193" s="368"/>
      <c r="AG193" s="368"/>
      <c r="AH193" s="368"/>
      <c r="AI193" s="368"/>
      <c r="AJ193" s="368"/>
      <c r="AK193" s="368"/>
      <c r="AL193" s="368"/>
      <c r="AM193" s="368"/>
      <c r="AN193" s="368"/>
    </row>
    <row r="194" spans="1:40" ht="12.75" customHeight="1">
      <c r="A194" s="151">
        <f t="shared" si="5"/>
        <v>11.333333333333334</v>
      </c>
      <c r="B194" s="393">
        <f t="shared" si="17"/>
        <v>680</v>
      </c>
      <c r="C194" s="186">
        <f>Hydrograph!B153</f>
        <v>0</v>
      </c>
      <c r="D194" s="394">
        <f t="shared" si="6"/>
        <v>0</v>
      </c>
      <c r="E194" s="395" t="e">
        <f t="shared" ref="E194:F194" si="154">H193</f>
        <v>#N/A</v>
      </c>
      <c r="F194" s="375" t="e">
        <f t="shared" si="154"/>
        <v>#N/A</v>
      </c>
      <c r="G194" s="375" t="e">
        <f t="shared" si="7"/>
        <v>#N/A</v>
      </c>
      <c r="H194" s="395" t="e">
        <f t="shared" si="8"/>
        <v>#N/A</v>
      </c>
      <c r="I194" s="375" t="e">
        <f t="shared" si="9"/>
        <v>#N/A</v>
      </c>
      <c r="J194" s="395" t="e">
        <f t="shared" si="19"/>
        <v>#N/A</v>
      </c>
      <c r="K194" s="396" t="e">
        <f t="shared" si="10"/>
        <v>#N/A</v>
      </c>
      <c r="L194" s="368"/>
      <c r="M194" s="368"/>
      <c r="N194" s="372"/>
      <c r="O194" s="3" t="e">
        <f t="shared" si="11"/>
        <v>#N/A</v>
      </c>
      <c r="P194" s="397" t="e">
        <f t="shared" si="12"/>
        <v>#N/A</v>
      </c>
      <c r="Q194" s="3" t="e">
        <f t="shared" si="13"/>
        <v>#N/A</v>
      </c>
      <c r="R194" s="369" t="e">
        <f t="shared" si="14"/>
        <v>#N/A</v>
      </c>
      <c r="S194" s="369" t="e">
        <f t="shared" si="15"/>
        <v>#N/A</v>
      </c>
      <c r="T194" s="398" t="e">
        <f t="shared" si="16"/>
        <v>#N/A</v>
      </c>
      <c r="U194" s="368"/>
      <c r="V194" s="368"/>
      <c r="W194" s="368"/>
      <c r="X194" s="368"/>
      <c r="Y194" s="368"/>
      <c r="Z194" s="368"/>
      <c r="AA194" s="368"/>
      <c r="AB194" s="368"/>
      <c r="AC194" s="368"/>
      <c r="AD194" s="368"/>
      <c r="AE194" s="368"/>
      <c r="AF194" s="368"/>
      <c r="AG194" s="368"/>
      <c r="AH194" s="368"/>
      <c r="AI194" s="368"/>
      <c r="AJ194" s="368"/>
      <c r="AK194" s="368"/>
      <c r="AL194" s="368"/>
      <c r="AM194" s="368"/>
      <c r="AN194" s="368"/>
    </row>
    <row r="195" spans="1:40" ht="12.75" customHeight="1">
      <c r="A195" s="151">
        <f t="shared" si="5"/>
        <v>11.416666666666666</v>
      </c>
      <c r="B195" s="393">
        <f t="shared" si="17"/>
        <v>685</v>
      </c>
      <c r="C195" s="186">
        <f>Hydrograph!B154</f>
        <v>0</v>
      </c>
      <c r="D195" s="394">
        <f t="shared" si="6"/>
        <v>0</v>
      </c>
      <c r="E195" s="395" t="e">
        <f t="shared" ref="E195:F195" si="155">H194</f>
        <v>#N/A</v>
      </c>
      <c r="F195" s="375" t="e">
        <f t="shared" si="155"/>
        <v>#N/A</v>
      </c>
      <c r="G195" s="375" t="e">
        <f t="shared" si="7"/>
        <v>#N/A</v>
      </c>
      <c r="H195" s="395" t="e">
        <f t="shared" si="8"/>
        <v>#N/A</v>
      </c>
      <c r="I195" s="375" t="e">
        <f t="shared" si="9"/>
        <v>#N/A</v>
      </c>
      <c r="J195" s="395" t="e">
        <f t="shared" si="19"/>
        <v>#N/A</v>
      </c>
      <c r="K195" s="396" t="e">
        <f t="shared" si="10"/>
        <v>#N/A</v>
      </c>
      <c r="L195" s="368"/>
      <c r="M195" s="368"/>
      <c r="N195" s="372"/>
      <c r="O195" s="3" t="e">
        <f t="shared" si="11"/>
        <v>#N/A</v>
      </c>
      <c r="P195" s="397" t="e">
        <f t="shared" si="12"/>
        <v>#N/A</v>
      </c>
      <c r="Q195" s="3" t="e">
        <f t="shared" si="13"/>
        <v>#N/A</v>
      </c>
      <c r="R195" s="369" t="e">
        <f t="shared" si="14"/>
        <v>#N/A</v>
      </c>
      <c r="S195" s="369" t="e">
        <f t="shared" si="15"/>
        <v>#N/A</v>
      </c>
      <c r="T195" s="398" t="e">
        <f t="shared" si="16"/>
        <v>#N/A</v>
      </c>
      <c r="U195" s="368"/>
      <c r="V195" s="368"/>
      <c r="W195" s="368"/>
      <c r="X195" s="368"/>
      <c r="Y195" s="368"/>
      <c r="Z195" s="368"/>
      <c r="AA195" s="368"/>
      <c r="AB195" s="368"/>
      <c r="AC195" s="368"/>
      <c r="AD195" s="368"/>
      <c r="AE195" s="368"/>
      <c r="AF195" s="368"/>
      <c r="AG195" s="368"/>
      <c r="AH195" s="368"/>
      <c r="AI195" s="368"/>
      <c r="AJ195" s="368"/>
      <c r="AK195" s="368"/>
      <c r="AL195" s="368"/>
      <c r="AM195" s="368"/>
      <c r="AN195" s="368"/>
    </row>
    <row r="196" spans="1:40" ht="12.75" customHeight="1">
      <c r="A196" s="151">
        <f t="shared" si="5"/>
        <v>11.5</v>
      </c>
      <c r="B196" s="393">
        <f t="shared" si="17"/>
        <v>690</v>
      </c>
      <c r="C196" s="186">
        <f>Hydrograph!B155</f>
        <v>0</v>
      </c>
      <c r="D196" s="394">
        <f t="shared" si="6"/>
        <v>0</v>
      </c>
      <c r="E196" s="395" t="e">
        <f t="shared" ref="E196:F196" si="156">H195</f>
        <v>#N/A</v>
      </c>
      <c r="F196" s="375" t="e">
        <f t="shared" si="156"/>
        <v>#N/A</v>
      </c>
      <c r="G196" s="375" t="e">
        <f t="shared" si="7"/>
        <v>#N/A</v>
      </c>
      <c r="H196" s="395" t="e">
        <f t="shared" si="8"/>
        <v>#N/A</v>
      </c>
      <c r="I196" s="375" t="e">
        <f t="shared" si="9"/>
        <v>#N/A</v>
      </c>
      <c r="J196" s="395" t="e">
        <f t="shared" si="19"/>
        <v>#N/A</v>
      </c>
      <c r="K196" s="396" t="e">
        <f t="shared" si="10"/>
        <v>#N/A</v>
      </c>
      <c r="L196" s="368"/>
      <c r="M196" s="368"/>
      <c r="N196" s="372"/>
      <c r="O196" s="3" t="e">
        <f t="shared" si="11"/>
        <v>#N/A</v>
      </c>
      <c r="P196" s="397" t="e">
        <f t="shared" si="12"/>
        <v>#N/A</v>
      </c>
      <c r="Q196" s="3" t="e">
        <f t="shared" si="13"/>
        <v>#N/A</v>
      </c>
      <c r="R196" s="369" t="e">
        <f t="shared" si="14"/>
        <v>#N/A</v>
      </c>
      <c r="S196" s="369" t="e">
        <f t="shared" si="15"/>
        <v>#N/A</v>
      </c>
      <c r="T196" s="398" t="e">
        <f t="shared" si="16"/>
        <v>#N/A</v>
      </c>
      <c r="U196" s="368"/>
      <c r="V196" s="368"/>
      <c r="W196" s="368"/>
      <c r="X196" s="368"/>
      <c r="Y196" s="368"/>
      <c r="Z196" s="368"/>
      <c r="AA196" s="368"/>
      <c r="AB196" s="368"/>
      <c r="AC196" s="368"/>
      <c r="AD196" s="368"/>
      <c r="AE196" s="368"/>
      <c r="AF196" s="368"/>
      <c r="AG196" s="368"/>
      <c r="AH196" s="368"/>
      <c r="AI196" s="368"/>
      <c r="AJ196" s="368"/>
      <c r="AK196" s="368"/>
      <c r="AL196" s="368"/>
      <c r="AM196" s="368"/>
      <c r="AN196" s="368"/>
    </row>
    <row r="197" spans="1:40" ht="12.75" customHeight="1">
      <c r="A197" s="151">
        <f t="shared" si="5"/>
        <v>11.583333333333334</v>
      </c>
      <c r="B197" s="393">
        <f t="shared" si="17"/>
        <v>695</v>
      </c>
      <c r="C197" s="186">
        <f>Hydrograph!B156</f>
        <v>0</v>
      </c>
      <c r="D197" s="394">
        <f t="shared" si="6"/>
        <v>0</v>
      </c>
      <c r="E197" s="395" t="e">
        <f t="shared" ref="E197:F197" si="157">H196</f>
        <v>#N/A</v>
      </c>
      <c r="F197" s="375" t="e">
        <f t="shared" si="157"/>
        <v>#N/A</v>
      </c>
      <c r="G197" s="375" t="e">
        <f t="shared" si="7"/>
        <v>#N/A</v>
      </c>
      <c r="H197" s="395" t="e">
        <f t="shared" si="8"/>
        <v>#N/A</v>
      </c>
      <c r="I197" s="375" t="e">
        <f t="shared" si="9"/>
        <v>#N/A</v>
      </c>
      <c r="J197" s="395" t="e">
        <f t="shared" si="19"/>
        <v>#N/A</v>
      </c>
      <c r="K197" s="396" t="e">
        <f t="shared" si="10"/>
        <v>#N/A</v>
      </c>
      <c r="L197" s="368"/>
      <c r="M197" s="368"/>
      <c r="N197" s="372"/>
      <c r="O197" s="3" t="e">
        <f t="shared" si="11"/>
        <v>#N/A</v>
      </c>
      <c r="P197" s="397" t="e">
        <f t="shared" si="12"/>
        <v>#N/A</v>
      </c>
      <c r="Q197" s="3" t="e">
        <f t="shared" si="13"/>
        <v>#N/A</v>
      </c>
      <c r="R197" s="369" t="e">
        <f t="shared" si="14"/>
        <v>#N/A</v>
      </c>
      <c r="S197" s="369" t="e">
        <f t="shared" si="15"/>
        <v>#N/A</v>
      </c>
      <c r="T197" s="398" t="e">
        <f t="shared" si="16"/>
        <v>#N/A</v>
      </c>
      <c r="U197" s="368"/>
      <c r="V197" s="368"/>
      <c r="W197" s="368"/>
      <c r="X197" s="368"/>
      <c r="Y197" s="368"/>
      <c r="Z197" s="368"/>
      <c r="AA197" s="368"/>
      <c r="AB197" s="368"/>
      <c r="AC197" s="368"/>
      <c r="AD197" s="368"/>
      <c r="AE197" s="368"/>
      <c r="AF197" s="368"/>
      <c r="AG197" s="368"/>
      <c r="AH197" s="368"/>
      <c r="AI197" s="368"/>
      <c r="AJ197" s="368"/>
      <c r="AK197" s="368"/>
      <c r="AL197" s="368"/>
      <c r="AM197" s="368"/>
      <c r="AN197" s="368"/>
    </row>
    <row r="198" spans="1:40" ht="12.75" customHeight="1">
      <c r="A198" s="151">
        <f t="shared" si="5"/>
        <v>11.666666666666666</v>
      </c>
      <c r="B198" s="393">
        <f t="shared" si="17"/>
        <v>700</v>
      </c>
      <c r="C198" s="186">
        <f>Hydrograph!B157</f>
        <v>0</v>
      </c>
      <c r="D198" s="394">
        <f t="shared" si="6"/>
        <v>0</v>
      </c>
      <c r="E198" s="395" t="e">
        <f t="shared" ref="E198:F198" si="158">H197</f>
        <v>#N/A</v>
      </c>
      <c r="F198" s="375" t="e">
        <f t="shared" si="158"/>
        <v>#N/A</v>
      </c>
      <c r="G198" s="375" t="e">
        <f t="shared" si="7"/>
        <v>#N/A</v>
      </c>
      <c r="H198" s="395" t="e">
        <f t="shared" si="8"/>
        <v>#N/A</v>
      </c>
      <c r="I198" s="375" t="e">
        <f t="shared" si="9"/>
        <v>#N/A</v>
      </c>
      <c r="J198" s="395" t="e">
        <f t="shared" si="19"/>
        <v>#N/A</v>
      </c>
      <c r="K198" s="396" t="e">
        <f t="shared" si="10"/>
        <v>#N/A</v>
      </c>
      <c r="L198" s="368"/>
      <c r="M198" s="368"/>
      <c r="N198" s="372"/>
      <c r="O198" s="3" t="e">
        <f t="shared" si="11"/>
        <v>#N/A</v>
      </c>
      <c r="P198" s="397" t="e">
        <f t="shared" si="12"/>
        <v>#N/A</v>
      </c>
      <c r="Q198" s="3" t="e">
        <f t="shared" si="13"/>
        <v>#N/A</v>
      </c>
      <c r="R198" s="369" t="e">
        <f t="shared" si="14"/>
        <v>#N/A</v>
      </c>
      <c r="S198" s="369" t="e">
        <f t="shared" si="15"/>
        <v>#N/A</v>
      </c>
      <c r="T198" s="398" t="e">
        <f t="shared" si="16"/>
        <v>#N/A</v>
      </c>
      <c r="U198" s="368"/>
      <c r="V198" s="368"/>
      <c r="W198" s="368"/>
      <c r="X198" s="368"/>
      <c r="Y198" s="368"/>
      <c r="Z198" s="368"/>
      <c r="AA198" s="368"/>
      <c r="AB198" s="368"/>
      <c r="AC198" s="368"/>
      <c r="AD198" s="368"/>
      <c r="AE198" s="368"/>
      <c r="AF198" s="368"/>
      <c r="AG198" s="368"/>
      <c r="AH198" s="368"/>
      <c r="AI198" s="368"/>
      <c r="AJ198" s="368"/>
      <c r="AK198" s="368"/>
      <c r="AL198" s="368"/>
      <c r="AM198" s="368"/>
      <c r="AN198" s="368"/>
    </row>
    <row r="199" spans="1:40" ht="12.75" customHeight="1">
      <c r="A199" s="151">
        <f t="shared" si="5"/>
        <v>11.75</v>
      </c>
      <c r="B199" s="393">
        <f t="shared" si="17"/>
        <v>705</v>
      </c>
      <c r="C199" s="186">
        <f>Hydrograph!B158</f>
        <v>0</v>
      </c>
      <c r="D199" s="394">
        <f t="shared" si="6"/>
        <v>0</v>
      </c>
      <c r="E199" s="395" t="e">
        <f t="shared" ref="E199:F199" si="159">H198</f>
        <v>#N/A</v>
      </c>
      <c r="F199" s="375" t="e">
        <f t="shared" si="159"/>
        <v>#N/A</v>
      </c>
      <c r="G199" s="375" t="e">
        <f t="shared" si="7"/>
        <v>#N/A</v>
      </c>
      <c r="H199" s="395" t="e">
        <f t="shared" si="8"/>
        <v>#N/A</v>
      </c>
      <c r="I199" s="375" t="e">
        <f t="shared" si="9"/>
        <v>#N/A</v>
      </c>
      <c r="J199" s="395" t="e">
        <f t="shared" si="19"/>
        <v>#N/A</v>
      </c>
      <c r="K199" s="396" t="e">
        <f t="shared" si="10"/>
        <v>#N/A</v>
      </c>
      <c r="L199" s="368"/>
      <c r="M199" s="368"/>
      <c r="N199" s="372"/>
      <c r="O199" s="3" t="e">
        <f t="shared" si="11"/>
        <v>#N/A</v>
      </c>
      <c r="P199" s="397" t="e">
        <f t="shared" si="12"/>
        <v>#N/A</v>
      </c>
      <c r="Q199" s="3" t="e">
        <f t="shared" si="13"/>
        <v>#N/A</v>
      </c>
      <c r="R199" s="369" t="e">
        <f t="shared" si="14"/>
        <v>#N/A</v>
      </c>
      <c r="S199" s="369" t="e">
        <f t="shared" si="15"/>
        <v>#N/A</v>
      </c>
      <c r="T199" s="398" t="e">
        <f t="shared" si="16"/>
        <v>#N/A</v>
      </c>
      <c r="U199" s="368"/>
      <c r="V199" s="368"/>
      <c r="W199" s="368"/>
      <c r="X199" s="368"/>
      <c r="Y199" s="368"/>
      <c r="Z199" s="368"/>
      <c r="AA199" s="368"/>
      <c r="AB199" s="368"/>
      <c r="AC199" s="368"/>
      <c r="AD199" s="368"/>
      <c r="AE199" s="368"/>
      <c r="AF199" s="368"/>
      <c r="AG199" s="368"/>
      <c r="AH199" s="368"/>
      <c r="AI199" s="368"/>
      <c r="AJ199" s="368"/>
      <c r="AK199" s="368"/>
      <c r="AL199" s="368"/>
      <c r="AM199" s="368"/>
      <c r="AN199" s="368"/>
    </row>
    <row r="200" spans="1:40" ht="12.75" customHeight="1">
      <c r="A200" s="151">
        <f t="shared" si="5"/>
        <v>11.833333333333334</v>
      </c>
      <c r="B200" s="393">
        <f t="shared" si="17"/>
        <v>710</v>
      </c>
      <c r="C200" s="186">
        <f>Hydrograph!B159</f>
        <v>0</v>
      </c>
      <c r="D200" s="394">
        <f t="shared" si="6"/>
        <v>0</v>
      </c>
      <c r="E200" s="395" t="e">
        <f t="shared" ref="E200:F200" si="160">H199</f>
        <v>#N/A</v>
      </c>
      <c r="F200" s="375" t="e">
        <f t="shared" si="160"/>
        <v>#N/A</v>
      </c>
      <c r="G200" s="375" t="e">
        <f t="shared" si="7"/>
        <v>#N/A</v>
      </c>
      <c r="H200" s="395" t="e">
        <f t="shared" si="8"/>
        <v>#N/A</v>
      </c>
      <c r="I200" s="375" t="e">
        <f t="shared" si="9"/>
        <v>#N/A</v>
      </c>
      <c r="J200" s="395" t="e">
        <f t="shared" si="19"/>
        <v>#N/A</v>
      </c>
      <c r="K200" s="396" t="e">
        <f t="shared" si="10"/>
        <v>#N/A</v>
      </c>
      <c r="L200" s="368"/>
      <c r="M200" s="368"/>
      <c r="N200" s="372"/>
      <c r="O200" s="3" t="e">
        <f t="shared" si="11"/>
        <v>#N/A</v>
      </c>
      <c r="P200" s="397" t="e">
        <f t="shared" si="12"/>
        <v>#N/A</v>
      </c>
      <c r="Q200" s="3" t="e">
        <f t="shared" si="13"/>
        <v>#N/A</v>
      </c>
      <c r="R200" s="369" t="e">
        <f t="shared" si="14"/>
        <v>#N/A</v>
      </c>
      <c r="S200" s="369" t="e">
        <f t="shared" si="15"/>
        <v>#N/A</v>
      </c>
      <c r="T200" s="398" t="e">
        <f t="shared" si="16"/>
        <v>#N/A</v>
      </c>
      <c r="U200" s="368"/>
      <c r="V200" s="368"/>
      <c r="W200" s="368"/>
      <c r="X200" s="368"/>
      <c r="Y200" s="368"/>
      <c r="Z200" s="368"/>
      <c r="AA200" s="368"/>
      <c r="AB200" s="368"/>
      <c r="AC200" s="368"/>
      <c r="AD200" s="368"/>
      <c r="AE200" s="368"/>
      <c r="AF200" s="368"/>
      <c r="AG200" s="368"/>
      <c r="AH200" s="368"/>
      <c r="AI200" s="368"/>
      <c r="AJ200" s="368"/>
      <c r="AK200" s="368"/>
      <c r="AL200" s="368"/>
      <c r="AM200" s="368"/>
      <c r="AN200" s="368"/>
    </row>
    <row r="201" spans="1:40" ht="12.75" customHeight="1">
      <c r="A201" s="151">
        <f t="shared" si="5"/>
        <v>11.916666666666666</v>
      </c>
      <c r="B201" s="393">
        <f t="shared" si="17"/>
        <v>715</v>
      </c>
      <c r="C201" s="186">
        <f>Hydrograph!B160</f>
        <v>0</v>
      </c>
      <c r="D201" s="394">
        <f t="shared" si="6"/>
        <v>0</v>
      </c>
      <c r="E201" s="395" t="e">
        <f t="shared" ref="E201:F201" si="161">H200</f>
        <v>#N/A</v>
      </c>
      <c r="F201" s="375" t="e">
        <f t="shared" si="161"/>
        <v>#N/A</v>
      </c>
      <c r="G201" s="375" t="e">
        <f t="shared" si="7"/>
        <v>#N/A</v>
      </c>
      <c r="H201" s="395" t="e">
        <f t="shared" si="8"/>
        <v>#N/A</v>
      </c>
      <c r="I201" s="375" t="e">
        <f t="shared" si="9"/>
        <v>#N/A</v>
      </c>
      <c r="J201" s="395" t="e">
        <f t="shared" si="19"/>
        <v>#N/A</v>
      </c>
      <c r="K201" s="396" t="e">
        <f t="shared" si="10"/>
        <v>#N/A</v>
      </c>
      <c r="L201" s="368"/>
      <c r="M201" s="368"/>
      <c r="N201" s="372"/>
      <c r="O201" s="3" t="e">
        <f t="shared" si="11"/>
        <v>#N/A</v>
      </c>
      <c r="P201" s="397" t="e">
        <f t="shared" si="12"/>
        <v>#N/A</v>
      </c>
      <c r="Q201" s="3" t="e">
        <f t="shared" si="13"/>
        <v>#N/A</v>
      </c>
      <c r="R201" s="369" t="e">
        <f t="shared" si="14"/>
        <v>#N/A</v>
      </c>
      <c r="S201" s="369" t="e">
        <f t="shared" si="15"/>
        <v>#N/A</v>
      </c>
      <c r="T201" s="398" t="e">
        <f t="shared" si="16"/>
        <v>#N/A</v>
      </c>
      <c r="U201" s="368"/>
      <c r="V201" s="368"/>
      <c r="W201" s="368"/>
      <c r="X201" s="368"/>
      <c r="Y201" s="368"/>
      <c r="Z201" s="368"/>
      <c r="AA201" s="368"/>
      <c r="AB201" s="368"/>
      <c r="AC201" s="368"/>
      <c r="AD201" s="368"/>
      <c r="AE201" s="368"/>
      <c r="AF201" s="368"/>
      <c r="AG201" s="368"/>
      <c r="AH201" s="368"/>
      <c r="AI201" s="368"/>
      <c r="AJ201" s="368"/>
      <c r="AK201" s="368"/>
      <c r="AL201" s="368"/>
      <c r="AM201" s="368"/>
      <c r="AN201" s="368"/>
    </row>
    <row r="202" spans="1:40" ht="12.75" customHeight="1">
      <c r="A202" s="151">
        <f t="shared" si="5"/>
        <v>12</v>
      </c>
      <c r="B202" s="393">
        <f t="shared" si="17"/>
        <v>720</v>
      </c>
      <c r="C202" s="186">
        <f>Hydrograph!B161</f>
        <v>0</v>
      </c>
      <c r="D202" s="394">
        <f t="shared" si="6"/>
        <v>0</v>
      </c>
      <c r="E202" s="395" t="e">
        <f t="shared" ref="E202:F202" si="162">H201</f>
        <v>#N/A</v>
      </c>
      <c r="F202" s="375" t="e">
        <f t="shared" si="162"/>
        <v>#N/A</v>
      </c>
      <c r="G202" s="375" t="e">
        <f t="shared" si="7"/>
        <v>#N/A</v>
      </c>
      <c r="H202" s="395" t="e">
        <f t="shared" si="8"/>
        <v>#N/A</v>
      </c>
      <c r="I202" s="375" t="e">
        <f t="shared" si="9"/>
        <v>#N/A</v>
      </c>
      <c r="J202" s="395" t="e">
        <f t="shared" si="19"/>
        <v>#N/A</v>
      </c>
      <c r="K202" s="396" t="e">
        <f t="shared" si="10"/>
        <v>#N/A</v>
      </c>
      <c r="L202" s="368"/>
      <c r="M202" s="368"/>
      <c r="N202" s="372"/>
      <c r="O202" s="3" t="e">
        <f t="shared" si="11"/>
        <v>#N/A</v>
      </c>
      <c r="P202" s="397" t="e">
        <f t="shared" si="12"/>
        <v>#N/A</v>
      </c>
      <c r="Q202" s="3" t="e">
        <f t="shared" si="13"/>
        <v>#N/A</v>
      </c>
      <c r="R202" s="369" t="e">
        <f t="shared" si="14"/>
        <v>#N/A</v>
      </c>
      <c r="S202" s="369" t="e">
        <f t="shared" si="15"/>
        <v>#N/A</v>
      </c>
      <c r="T202" s="398" t="e">
        <f t="shared" si="16"/>
        <v>#N/A</v>
      </c>
      <c r="U202" s="368"/>
      <c r="V202" s="368"/>
      <c r="W202" s="368"/>
      <c r="X202" s="368"/>
      <c r="Y202" s="368"/>
      <c r="Z202" s="368"/>
      <c r="AA202" s="368"/>
      <c r="AB202" s="368"/>
      <c r="AC202" s="368"/>
      <c r="AD202" s="368"/>
      <c r="AE202" s="368"/>
      <c r="AF202" s="368"/>
      <c r="AG202" s="368"/>
      <c r="AH202" s="368"/>
      <c r="AI202" s="368"/>
      <c r="AJ202" s="368"/>
      <c r="AK202" s="368"/>
      <c r="AL202" s="368"/>
      <c r="AM202" s="368"/>
      <c r="AN202" s="368"/>
    </row>
    <row r="203" spans="1:40" ht="12.75" customHeight="1">
      <c r="A203" s="151">
        <f t="shared" si="5"/>
        <v>12.083333333333334</v>
      </c>
      <c r="B203" s="393">
        <f t="shared" si="17"/>
        <v>725</v>
      </c>
      <c r="C203" s="186">
        <f>Hydrograph!B162</f>
        <v>0</v>
      </c>
      <c r="D203" s="394">
        <f t="shared" si="6"/>
        <v>0</v>
      </c>
      <c r="E203" s="395" t="e">
        <f t="shared" ref="E203:F203" si="163">H202</f>
        <v>#N/A</v>
      </c>
      <c r="F203" s="375" t="e">
        <f t="shared" si="163"/>
        <v>#N/A</v>
      </c>
      <c r="G203" s="375" t="e">
        <f t="shared" si="7"/>
        <v>#N/A</v>
      </c>
      <c r="H203" s="395" t="e">
        <f t="shared" si="8"/>
        <v>#N/A</v>
      </c>
      <c r="I203" s="375" t="e">
        <f t="shared" si="9"/>
        <v>#N/A</v>
      </c>
      <c r="J203" s="395" t="e">
        <f t="shared" si="19"/>
        <v>#N/A</v>
      </c>
      <c r="K203" s="396" t="e">
        <f t="shared" si="10"/>
        <v>#N/A</v>
      </c>
      <c r="L203" s="368"/>
      <c r="M203" s="368"/>
      <c r="N203" s="372"/>
      <c r="O203" s="3" t="e">
        <f t="shared" si="11"/>
        <v>#N/A</v>
      </c>
      <c r="P203" s="397" t="e">
        <f t="shared" si="12"/>
        <v>#N/A</v>
      </c>
      <c r="Q203" s="3" t="e">
        <f t="shared" si="13"/>
        <v>#N/A</v>
      </c>
      <c r="R203" s="369" t="e">
        <f t="shared" si="14"/>
        <v>#N/A</v>
      </c>
      <c r="S203" s="369" t="e">
        <f t="shared" si="15"/>
        <v>#N/A</v>
      </c>
      <c r="T203" s="398" t="e">
        <f t="shared" si="16"/>
        <v>#N/A</v>
      </c>
      <c r="U203" s="368"/>
      <c r="V203" s="368"/>
      <c r="W203" s="368"/>
      <c r="X203" s="368"/>
      <c r="Y203" s="368"/>
      <c r="Z203" s="368"/>
      <c r="AA203" s="368"/>
      <c r="AB203" s="368"/>
      <c r="AC203" s="368"/>
      <c r="AD203" s="368"/>
      <c r="AE203" s="368"/>
      <c r="AF203" s="368"/>
      <c r="AG203" s="368"/>
      <c r="AH203" s="368"/>
      <c r="AI203" s="368"/>
      <c r="AJ203" s="368"/>
      <c r="AK203" s="368"/>
      <c r="AL203" s="368"/>
      <c r="AM203" s="368"/>
      <c r="AN203" s="368"/>
    </row>
    <row r="204" spans="1:40" ht="12.75" customHeight="1">
      <c r="A204" s="151">
        <f t="shared" si="5"/>
        <v>12.166666666666666</v>
      </c>
      <c r="B204" s="393">
        <f t="shared" si="17"/>
        <v>730</v>
      </c>
      <c r="C204" s="186">
        <f>Hydrograph!B163</f>
        <v>0</v>
      </c>
      <c r="D204" s="394">
        <f t="shared" si="6"/>
        <v>0</v>
      </c>
      <c r="E204" s="395" t="e">
        <f t="shared" ref="E204:F204" si="164">H203</f>
        <v>#N/A</v>
      </c>
      <c r="F204" s="375" t="e">
        <f t="shared" si="164"/>
        <v>#N/A</v>
      </c>
      <c r="G204" s="375" t="e">
        <f t="shared" si="7"/>
        <v>#N/A</v>
      </c>
      <c r="H204" s="395" t="e">
        <f t="shared" si="8"/>
        <v>#N/A</v>
      </c>
      <c r="I204" s="375" t="e">
        <f t="shared" si="9"/>
        <v>#N/A</v>
      </c>
      <c r="J204" s="395" t="e">
        <f t="shared" si="19"/>
        <v>#N/A</v>
      </c>
      <c r="K204" s="396" t="e">
        <f t="shared" si="10"/>
        <v>#N/A</v>
      </c>
      <c r="L204" s="368"/>
      <c r="M204" s="368"/>
      <c r="N204" s="372"/>
      <c r="O204" s="3" t="e">
        <f t="shared" si="11"/>
        <v>#N/A</v>
      </c>
      <c r="P204" s="397" t="e">
        <f t="shared" si="12"/>
        <v>#N/A</v>
      </c>
      <c r="Q204" s="3" t="e">
        <f t="shared" si="13"/>
        <v>#N/A</v>
      </c>
      <c r="R204" s="369" t="e">
        <f t="shared" si="14"/>
        <v>#N/A</v>
      </c>
      <c r="S204" s="369" t="e">
        <f t="shared" si="15"/>
        <v>#N/A</v>
      </c>
      <c r="T204" s="398" t="e">
        <f t="shared" si="16"/>
        <v>#N/A</v>
      </c>
      <c r="U204" s="368"/>
      <c r="V204" s="368"/>
      <c r="W204" s="368"/>
      <c r="X204" s="368"/>
      <c r="Y204" s="368"/>
      <c r="Z204" s="368"/>
      <c r="AA204" s="368"/>
      <c r="AB204" s="368"/>
      <c r="AC204" s="368"/>
      <c r="AD204" s="368"/>
      <c r="AE204" s="368"/>
      <c r="AF204" s="368"/>
      <c r="AG204" s="368"/>
      <c r="AH204" s="368"/>
      <c r="AI204" s="368"/>
      <c r="AJ204" s="368"/>
      <c r="AK204" s="368"/>
      <c r="AL204" s="368"/>
      <c r="AM204" s="368"/>
      <c r="AN204" s="368"/>
    </row>
    <row r="205" spans="1:40" ht="12.75" customHeight="1">
      <c r="A205" s="151">
        <f t="shared" si="5"/>
        <v>12.25</v>
      </c>
      <c r="B205" s="393">
        <f t="shared" si="17"/>
        <v>735</v>
      </c>
      <c r="C205" s="186">
        <f>Hydrograph!B164</f>
        <v>0</v>
      </c>
      <c r="D205" s="394">
        <f t="shared" si="6"/>
        <v>0</v>
      </c>
      <c r="E205" s="395" t="e">
        <f t="shared" ref="E205:F205" si="165">H204</f>
        <v>#N/A</v>
      </c>
      <c r="F205" s="375" t="e">
        <f t="shared" si="165"/>
        <v>#N/A</v>
      </c>
      <c r="G205" s="375" t="e">
        <f t="shared" si="7"/>
        <v>#N/A</v>
      </c>
      <c r="H205" s="395" t="e">
        <f t="shared" si="8"/>
        <v>#N/A</v>
      </c>
      <c r="I205" s="375" t="e">
        <f t="shared" si="9"/>
        <v>#N/A</v>
      </c>
      <c r="J205" s="395" t="e">
        <f t="shared" si="19"/>
        <v>#N/A</v>
      </c>
      <c r="K205" s="396" t="e">
        <f t="shared" si="10"/>
        <v>#N/A</v>
      </c>
      <c r="L205" s="368"/>
      <c r="M205" s="368"/>
      <c r="N205" s="372"/>
      <c r="O205" s="3" t="e">
        <f t="shared" si="11"/>
        <v>#N/A</v>
      </c>
      <c r="P205" s="397" t="e">
        <f t="shared" si="12"/>
        <v>#N/A</v>
      </c>
      <c r="Q205" s="3" t="e">
        <f t="shared" si="13"/>
        <v>#N/A</v>
      </c>
      <c r="R205" s="369" t="e">
        <f t="shared" si="14"/>
        <v>#N/A</v>
      </c>
      <c r="S205" s="369" t="e">
        <f t="shared" si="15"/>
        <v>#N/A</v>
      </c>
      <c r="T205" s="398" t="e">
        <f t="shared" si="16"/>
        <v>#N/A</v>
      </c>
      <c r="U205" s="368"/>
      <c r="V205" s="368"/>
      <c r="W205" s="368"/>
      <c r="X205" s="368"/>
      <c r="Y205" s="368"/>
      <c r="Z205" s="368"/>
      <c r="AA205" s="368"/>
      <c r="AB205" s="368"/>
      <c r="AC205" s="368"/>
      <c r="AD205" s="368"/>
      <c r="AE205" s="368"/>
      <c r="AF205" s="368"/>
      <c r="AG205" s="368"/>
      <c r="AH205" s="368"/>
      <c r="AI205" s="368"/>
      <c r="AJ205" s="368"/>
      <c r="AK205" s="368"/>
      <c r="AL205" s="368"/>
      <c r="AM205" s="368"/>
      <c r="AN205" s="368"/>
    </row>
    <row r="206" spans="1:40" ht="12.75" customHeight="1">
      <c r="A206" s="151">
        <f t="shared" si="5"/>
        <v>12.333333333333334</v>
      </c>
      <c r="B206" s="393">
        <f t="shared" si="17"/>
        <v>740</v>
      </c>
      <c r="C206" s="186">
        <f>Hydrograph!B165</f>
        <v>0</v>
      </c>
      <c r="D206" s="394">
        <f t="shared" si="6"/>
        <v>0</v>
      </c>
      <c r="E206" s="395" t="e">
        <f t="shared" ref="E206:F206" si="166">H205</f>
        <v>#N/A</v>
      </c>
      <c r="F206" s="375" t="e">
        <f t="shared" si="166"/>
        <v>#N/A</v>
      </c>
      <c r="G206" s="375" t="e">
        <f t="shared" si="7"/>
        <v>#N/A</v>
      </c>
      <c r="H206" s="395" t="e">
        <f t="shared" si="8"/>
        <v>#N/A</v>
      </c>
      <c r="I206" s="375" t="e">
        <f t="shared" si="9"/>
        <v>#N/A</v>
      </c>
      <c r="J206" s="395" t="e">
        <f t="shared" si="19"/>
        <v>#N/A</v>
      </c>
      <c r="K206" s="396" t="e">
        <f t="shared" si="10"/>
        <v>#N/A</v>
      </c>
      <c r="L206" s="368"/>
      <c r="M206" s="368"/>
      <c r="N206" s="372"/>
      <c r="O206" s="3" t="e">
        <f t="shared" si="11"/>
        <v>#N/A</v>
      </c>
      <c r="P206" s="397" t="e">
        <f t="shared" si="12"/>
        <v>#N/A</v>
      </c>
      <c r="Q206" s="3" t="e">
        <f t="shared" si="13"/>
        <v>#N/A</v>
      </c>
      <c r="R206" s="369" t="e">
        <f t="shared" si="14"/>
        <v>#N/A</v>
      </c>
      <c r="S206" s="369" t="e">
        <f t="shared" si="15"/>
        <v>#N/A</v>
      </c>
      <c r="T206" s="398" t="e">
        <f t="shared" si="16"/>
        <v>#N/A</v>
      </c>
      <c r="U206" s="368"/>
      <c r="V206" s="368"/>
      <c r="W206" s="368"/>
      <c r="X206" s="368"/>
      <c r="Y206" s="368"/>
      <c r="Z206" s="368"/>
      <c r="AA206" s="368"/>
      <c r="AB206" s="368"/>
      <c r="AC206" s="368"/>
      <c r="AD206" s="368"/>
      <c r="AE206" s="368"/>
      <c r="AF206" s="368"/>
      <c r="AG206" s="368"/>
      <c r="AH206" s="368"/>
      <c r="AI206" s="368"/>
      <c r="AJ206" s="368"/>
      <c r="AK206" s="368"/>
      <c r="AL206" s="368"/>
      <c r="AM206" s="368"/>
      <c r="AN206" s="368"/>
    </row>
    <row r="207" spans="1:40" ht="12.75" customHeight="1">
      <c r="A207" s="151">
        <f t="shared" si="5"/>
        <v>12.416666666666666</v>
      </c>
      <c r="B207" s="393">
        <f t="shared" si="17"/>
        <v>745</v>
      </c>
      <c r="C207" s="186">
        <f>Hydrograph!B166</f>
        <v>0</v>
      </c>
      <c r="D207" s="394">
        <f t="shared" si="6"/>
        <v>0</v>
      </c>
      <c r="E207" s="395" t="e">
        <f t="shared" ref="E207:F207" si="167">H206</f>
        <v>#N/A</v>
      </c>
      <c r="F207" s="375" t="e">
        <f t="shared" si="167"/>
        <v>#N/A</v>
      </c>
      <c r="G207" s="375" t="e">
        <f t="shared" si="7"/>
        <v>#N/A</v>
      </c>
      <c r="H207" s="395" t="e">
        <f t="shared" si="8"/>
        <v>#N/A</v>
      </c>
      <c r="I207" s="375" t="e">
        <f t="shared" si="9"/>
        <v>#N/A</v>
      </c>
      <c r="J207" s="395" t="e">
        <f t="shared" si="19"/>
        <v>#N/A</v>
      </c>
      <c r="K207" s="396" t="e">
        <f t="shared" si="10"/>
        <v>#N/A</v>
      </c>
      <c r="L207" s="368"/>
      <c r="M207" s="368"/>
      <c r="N207" s="372"/>
      <c r="O207" s="3" t="e">
        <f t="shared" si="11"/>
        <v>#N/A</v>
      </c>
      <c r="P207" s="397" t="e">
        <f t="shared" si="12"/>
        <v>#N/A</v>
      </c>
      <c r="Q207" s="3" t="e">
        <f t="shared" si="13"/>
        <v>#N/A</v>
      </c>
      <c r="R207" s="369" t="e">
        <f t="shared" si="14"/>
        <v>#N/A</v>
      </c>
      <c r="S207" s="369" t="e">
        <f t="shared" si="15"/>
        <v>#N/A</v>
      </c>
      <c r="T207" s="398" t="e">
        <f t="shared" si="16"/>
        <v>#N/A</v>
      </c>
      <c r="U207" s="368"/>
      <c r="V207" s="368"/>
      <c r="W207" s="368"/>
      <c r="X207" s="368"/>
      <c r="Y207" s="368"/>
      <c r="Z207" s="368"/>
      <c r="AA207" s="368"/>
      <c r="AB207" s="368"/>
      <c r="AC207" s="368"/>
      <c r="AD207" s="368"/>
      <c r="AE207" s="368"/>
      <c r="AF207" s="368"/>
      <c r="AG207" s="368"/>
      <c r="AH207" s="368"/>
      <c r="AI207" s="368"/>
      <c r="AJ207" s="368"/>
      <c r="AK207" s="368"/>
      <c r="AL207" s="368"/>
      <c r="AM207" s="368"/>
      <c r="AN207" s="368"/>
    </row>
    <row r="208" spans="1:40" ht="12.75" customHeight="1">
      <c r="A208" s="151">
        <f t="shared" si="5"/>
        <v>12.5</v>
      </c>
      <c r="B208" s="393">
        <f t="shared" si="17"/>
        <v>750</v>
      </c>
      <c r="C208" s="186">
        <f>Hydrograph!B167</f>
        <v>0</v>
      </c>
      <c r="D208" s="394">
        <f t="shared" si="6"/>
        <v>0</v>
      </c>
      <c r="E208" s="395" t="e">
        <f t="shared" ref="E208:F208" si="168">H207</f>
        <v>#N/A</v>
      </c>
      <c r="F208" s="375" t="e">
        <f t="shared" si="168"/>
        <v>#N/A</v>
      </c>
      <c r="G208" s="375" t="e">
        <f t="shared" si="7"/>
        <v>#N/A</v>
      </c>
      <c r="H208" s="395" t="e">
        <f t="shared" si="8"/>
        <v>#N/A</v>
      </c>
      <c r="I208" s="375" t="e">
        <f t="shared" si="9"/>
        <v>#N/A</v>
      </c>
      <c r="J208" s="395" t="e">
        <f t="shared" si="19"/>
        <v>#N/A</v>
      </c>
      <c r="K208" s="396" t="e">
        <f t="shared" si="10"/>
        <v>#N/A</v>
      </c>
      <c r="L208" s="368"/>
      <c r="M208" s="368"/>
      <c r="N208" s="372"/>
      <c r="O208" s="3" t="e">
        <f t="shared" si="11"/>
        <v>#N/A</v>
      </c>
      <c r="P208" s="397" t="e">
        <f t="shared" si="12"/>
        <v>#N/A</v>
      </c>
      <c r="Q208" s="3" t="e">
        <f t="shared" si="13"/>
        <v>#N/A</v>
      </c>
      <c r="R208" s="369" t="e">
        <f t="shared" si="14"/>
        <v>#N/A</v>
      </c>
      <c r="S208" s="369" t="e">
        <f t="shared" si="15"/>
        <v>#N/A</v>
      </c>
      <c r="T208" s="398" t="e">
        <f t="shared" si="16"/>
        <v>#N/A</v>
      </c>
      <c r="U208" s="368"/>
      <c r="V208" s="368"/>
      <c r="W208" s="368"/>
      <c r="X208" s="368"/>
      <c r="Y208" s="368"/>
      <c r="Z208" s="368"/>
      <c r="AA208" s="368"/>
      <c r="AB208" s="368"/>
      <c r="AC208" s="368"/>
      <c r="AD208" s="368"/>
      <c r="AE208" s="368"/>
      <c r="AF208" s="368"/>
      <c r="AG208" s="368"/>
      <c r="AH208" s="368"/>
      <c r="AI208" s="368"/>
      <c r="AJ208" s="368"/>
      <c r="AK208" s="368"/>
      <c r="AL208" s="368"/>
      <c r="AM208" s="368"/>
      <c r="AN208" s="368"/>
    </row>
    <row r="209" spans="1:40" ht="12.75" customHeight="1">
      <c r="A209" s="151">
        <f t="shared" si="5"/>
        <v>12.583333333333334</v>
      </c>
      <c r="B209" s="393">
        <f t="shared" si="17"/>
        <v>755</v>
      </c>
      <c r="C209" s="186">
        <f>Hydrograph!B168</f>
        <v>0</v>
      </c>
      <c r="D209" s="394">
        <f t="shared" si="6"/>
        <v>0</v>
      </c>
      <c r="E209" s="395" t="e">
        <f t="shared" ref="E209:F209" si="169">H208</f>
        <v>#N/A</v>
      </c>
      <c r="F209" s="375" t="e">
        <f t="shared" si="169"/>
        <v>#N/A</v>
      </c>
      <c r="G209" s="375" t="e">
        <f t="shared" si="7"/>
        <v>#N/A</v>
      </c>
      <c r="H209" s="395" t="e">
        <f t="shared" si="8"/>
        <v>#N/A</v>
      </c>
      <c r="I209" s="375" t="e">
        <f t="shared" si="9"/>
        <v>#N/A</v>
      </c>
      <c r="J209" s="395" t="e">
        <f t="shared" si="19"/>
        <v>#N/A</v>
      </c>
      <c r="K209" s="396" t="e">
        <f t="shared" si="10"/>
        <v>#N/A</v>
      </c>
      <c r="L209" s="368"/>
      <c r="M209" s="368"/>
      <c r="N209" s="372"/>
      <c r="O209" s="3" t="e">
        <f t="shared" si="11"/>
        <v>#N/A</v>
      </c>
      <c r="P209" s="397" t="e">
        <f t="shared" si="12"/>
        <v>#N/A</v>
      </c>
      <c r="Q209" s="3" t="e">
        <f t="shared" si="13"/>
        <v>#N/A</v>
      </c>
      <c r="R209" s="369" t="e">
        <f t="shared" si="14"/>
        <v>#N/A</v>
      </c>
      <c r="S209" s="369" t="e">
        <f t="shared" si="15"/>
        <v>#N/A</v>
      </c>
      <c r="T209" s="398" t="e">
        <f t="shared" si="16"/>
        <v>#N/A</v>
      </c>
      <c r="U209" s="368"/>
      <c r="V209" s="368"/>
      <c r="W209" s="368"/>
      <c r="X209" s="368"/>
      <c r="Y209" s="368"/>
      <c r="Z209" s="368"/>
      <c r="AA209" s="368"/>
      <c r="AB209" s="368"/>
      <c r="AC209" s="368"/>
      <c r="AD209" s="368"/>
      <c r="AE209" s="368"/>
      <c r="AF209" s="368"/>
      <c r="AG209" s="368"/>
      <c r="AH209" s="368"/>
      <c r="AI209" s="368"/>
      <c r="AJ209" s="368"/>
      <c r="AK209" s="368"/>
      <c r="AL209" s="368"/>
      <c r="AM209" s="368"/>
      <c r="AN209" s="368"/>
    </row>
    <row r="210" spans="1:40" ht="12.75" customHeight="1">
      <c r="A210" s="151">
        <f t="shared" si="5"/>
        <v>12.666666666666666</v>
      </c>
      <c r="B210" s="393">
        <f t="shared" si="17"/>
        <v>760</v>
      </c>
      <c r="C210" s="186">
        <f>Hydrograph!B169</f>
        <v>0</v>
      </c>
      <c r="D210" s="394">
        <f t="shared" si="6"/>
        <v>0</v>
      </c>
      <c r="E210" s="395" t="e">
        <f t="shared" ref="E210:F210" si="170">H209</f>
        <v>#N/A</v>
      </c>
      <c r="F210" s="375" t="e">
        <f t="shared" si="170"/>
        <v>#N/A</v>
      </c>
      <c r="G210" s="375" t="e">
        <f t="shared" si="7"/>
        <v>#N/A</v>
      </c>
      <c r="H210" s="395" t="e">
        <f t="shared" si="8"/>
        <v>#N/A</v>
      </c>
      <c r="I210" s="375" t="e">
        <f t="shared" si="9"/>
        <v>#N/A</v>
      </c>
      <c r="J210" s="395" t="e">
        <f t="shared" si="19"/>
        <v>#N/A</v>
      </c>
      <c r="K210" s="396" t="e">
        <f t="shared" si="10"/>
        <v>#N/A</v>
      </c>
      <c r="L210" s="368"/>
      <c r="M210" s="368"/>
      <c r="N210" s="372"/>
      <c r="O210" s="3" t="e">
        <f t="shared" si="11"/>
        <v>#N/A</v>
      </c>
      <c r="P210" s="397" t="e">
        <f t="shared" si="12"/>
        <v>#N/A</v>
      </c>
      <c r="Q210" s="3" t="e">
        <f t="shared" si="13"/>
        <v>#N/A</v>
      </c>
      <c r="R210" s="369" t="e">
        <f t="shared" si="14"/>
        <v>#N/A</v>
      </c>
      <c r="S210" s="369" t="e">
        <f t="shared" si="15"/>
        <v>#N/A</v>
      </c>
      <c r="T210" s="398" t="e">
        <f t="shared" si="16"/>
        <v>#N/A</v>
      </c>
      <c r="U210" s="368"/>
      <c r="V210" s="368"/>
      <c r="W210" s="368"/>
      <c r="X210" s="368"/>
      <c r="Y210" s="368"/>
      <c r="Z210" s="368"/>
      <c r="AA210" s="368"/>
      <c r="AB210" s="368"/>
      <c r="AC210" s="368"/>
      <c r="AD210" s="368"/>
      <c r="AE210" s="368"/>
      <c r="AF210" s="368"/>
      <c r="AG210" s="368"/>
      <c r="AH210" s="368"/>
      <c r="AI210" s="368"/>
      <c r="AJ210" s="368"/>
      <c r="AK210" s="368"/>
      <c r="AL210" s="368"/>
      <c r="AM210" s="368"/>
      <c r="AN210" s="368"/>
    </row>
    <row r="211" spans="1:40" ht="12.75" customHeight="1">
      <c r="A211" s="151">
        <f t="shared" si="5"/>
        <v>12.75</v>
      </c>
      <c r="B211" s="393">
        <f t="shared" si="17"/>
        <v>765</v>
      </c>
      <c r="C211" s="186">
        <f>Hydrograph!B170</f>
        <v>0</v>
      </c>
      <c r="D211" s="394">
        <f t="shared" si="6"/>
        <v>0</v>
      </c>
      <c r="E211" s="395" t="e">
        <f t="shared" ref="E211:F211" si="171">H210</f>
        <v>#N/A</v>
      </c>
      <c r="F211" s="375" t="e">
        <f t="shared" si="171"/>
        <v>#N/A</v>
      </c>
      <c r="G211" s="375" t="e">
        <f t="shared" si="7"/>
        <v>#N/A</v>
      </c>
      <c r="H211" s="395" t="e">
        <f t="shared" si="8"/>
        <v>#N/A</v>
      </c>
      <c r="I211" s="375" t="e">
        <f t="shared" si="9"/>
        <v>#N/A</v>
      </c>
      <c r="J211" s="395" t="e">
        <f t="shared" si="19"/>
        <v>#N/A</v>
      </c>
      <c r="K211" s="396" t="e">
        <f t="shared" si="10"/>
        <v>#N/A</v>
      </c>
      <c r="L211" s="368"/>
      <c r="M211" s="368"/>
      <c r="N211" s="372"/>
      <c r="O211" s="3" t="e">
        <f t="shared" si="11"/>
        <v>#N/A</v>
      </c>
      <c r="P211" s="397" t="e">
        <f t="shared" si="12"/>
        <v>#N/A</v>
      </c>
      <c r="Q211" s="3" t="e">
        <f t="shared" si="13"/>
        <v>#N/A</v>
      </c>
      <c r="R211" s="369" t="e">
        <f t="shared" si="14"/>
        <v>#N/A</v>
      </c>
      <c r="S211" s="369" t="e">
        <f t="shared" si="15"/>
        <v>#N/A</v>
      </c>
      <c r="T211" s="398" t="e">
        <f t="shared" si="16"/>
        <v>#N/A</v>
      </c>
      <c r="U211" s="368"/>
      <c r="V211" s="368"/>
      <c r="W211" s="368"/>
      <c r="X211" s="368"/>
      <c r="Y211" s="368"/>
      <c r="Z211" s="368"/>
      <c r="AA211" s="368"/>
      <c r="AB211" s="368"/>
      <c r="AC211" s="368"/>
      <c r="AD211" s="368"/>
      <c r="AE211" s="368"/>
      <c r="AF211" s="368"/>
      <c r="AG211" s="368"/>
      <c r="AH211" s="368"/>
      <c r="AI211" s="368"/>
      <c r="AJ211" s="368"/>
      <c r="AK211" s="368"/>
      <c r="AL211" s="368"/>
      <c r="AM211" s="368"/>
      <c r="AN211" s="368"/>
    </row>
    <row r="212" spans="1:40" ht="12.75" customHeight="1">
      <c r="A212" s="151">
        <f t="shared" si="5"/>
        <v>12.833333333333334</v>
      </c>
      <c r="B212" s="393">
        <f t="shared" si="17"/>
        <v>770</v>
      </c>
      <c r="C212" s="186">
        <f>Hydrograph!B171</f>
        <v>0</v>
      </c>
      <c r="D212" s="394">
        <f t="shared" si="6"/>
        <v>0</v>
      </c>
      <c r="E212" s="395" t="e">
        <f t="shared" ref="E212:F212" si="172">H211</f>
        <v>#N/A</v>
      </c>
      <c r="F212" s="375" t="e">
        <f t="shared" si="172"/>
        <v>#N/A</v>
      </c>
      <c r="G212" s="375" t="e">
        <f t="shared" si="7"/>
        <v>#N/A</v>
      </c>
      <c r="H212" s="395" t="e">
        <f t="shared" si="8"/>
        <v>#N/A</v>
      </c>
      <c r="I212" s="375" t="e">
        <f t="shared" si="9"/>
        <v>#N/A</v>
      </c>
      <c r="J212" s="395" t="e">
        <f t="shared" si="19"/>
        <v>#N/A</v>
      </c>
      <c r="K212" s="396" t="e">
        <f t="shared" si="10"/>
        <v>#N/A</v>
      </c>
      <c r="L212" s="368"/>
      <c r="M212" s="368"/>
      <c r="N212" s="372"/>
      <c r="O212" s="3" t="e">
        <f t="shared" si="11"/>
        <v>#N/A</v>
      </c>
      <c r="P212" s="397" t="e">
        <f t="shared" si="12"/>
        <v>#N/A</v>
      </c>
      <c r="Q212" s="3" t="e">
        <f t="shared" si="13"/>
        <v>#N/A</v>
      </c>
      <c r="R212" s="369" t="e">
        <f t="shared" si="14"/>
        <v>#N/A</v>
      </c>
      <c r="S212" s="369" t="e">
        <f t="shared" si="15"/>
        <v>#N/A</v>
      </c>
      <c r="T212" s="398" t="e">
        <f t="shared" si="16"/>
        <v>#N/A</v>
      </c>
      <c r="U212" s="368"/>
      <c r="V212" s="368"/>
      <c r="W212" s="368"/>
      <c r="X212" s="368"/>
      <c r="Y212" s="368"/>
      <c r="Z212" s="368"/>
      <c r="AA212" s="368"/>
      <c r="AB212" s="368"/>
      <c r="AC212" s="368"/>
      <c r="AD212" s="368"/>
      <c r="AE212" s="368"/>
      <c r="AF212" s="368"/>
      <c r="AG212" s="368"/>
      <c r="AH212" s="368"/>
      <c r="AI212" s="368"/>
      <c r="AJ212" s="368"/>
      <c r="AK212" s="368"/>
      <c r="AL212" s="368"/>
      <c r="AM212" s="368"/>
      <c r="AN212" s="368"/>
    </row>
    <row r="213" spans="1:40" ht="12.75" customHeight="1">
      <c r="A213" s="151">
        <f t="shared" si="5"/>
        <v>12.916666666666666</v>
      </c>
      <c r="B213" s="393">
        <f t="shared" si="17"/>
        <v>775</v>
      </c>
      <c r="C213" s="186">
        <f>Hydrograph!B172</f>
        <v>0</v>
      </c>
      <c r="D213" s="394">
        <f t="shared" si="6"/>
        <v>0</v>
      </c>
      <c r="E213" s="395" t="e">
        <f t="shared" ref="E213:F213" si="173">H212</f>
        <v>#N/A</v>
      </c>
      <c r="F213" s="375" t="e">
        <f t="shared" si="173"/>
        <v>#N/A</v>
      </c>
      <c r="G213" s="375" t="e">
        <f t="shared" si="7"/>
        <v>#N/A</v>
      </c>
      <c r="H213" s="395" t="e">
        <f t="shared" si="8"/>
        <v>#N/A</v>
      </c>
      <c r="I213" s="375" t="e">
        <f t="shared" si="9"/>
        <v>#N/A</v>
      </c>
      <c r="J213" s="395" t="e">
        <f t="shared" si="19"/>
        <v>#N/A</v>
      </c>
      <c r="K213" s="396" t="e">
        <f t="shared" si="10"/>
        <v>#N/A</v>
      </c>
      <c r="L213" s="368"/>
      <c r="M213" s="368"/>
      <c r="N213" s="372"/>
      <c r="O213" s="3" t="e">
        <f t="shared" si="11"/>
        <v>#N/A</v>
      </c>
      <c r="P213" s="397" t="e">
        <f t="shared" si="12"/>
        <v>#N/A</v>
      </c>
      <c r="Q213" s="3" t="e">
        <f t="shared" si="13"/>
        <v>#N/A</v>
      </c>
      <c r="R213" s="369" t="e">
        <f t="shared" si="14"/>
        <v>#N/A</v>
      </c>
      <c r="S213" s="369" t="e">
        <f t="shared" si="15"/>
        <v>#N/A</v>
      </c>
      <c r="T213" s="398" t="e">
        <f t="shared" si="16"/>
        <v>#N/A</v>
      </c>
      <c r="U213" s="368"/>
      <c r="V213" s="368"/>
      <c r="W213" s="368"/>
      <c r="X213" s="368"/>
      <c r="Y213" s="368"/>
      <c r="Z213" s="368"/>
      <c r="AA213" s="368"/>
      <c r="AB213" s="368"/>
      <c r="AC213" s="368"/>
      <c r="AD213" s="368"/>
      <c r="AE213" s="368"/>
      <c r="AF213" s="368"/>
      <c r="AG213" s="368"/>
      <c r="AH213" s="368"/>
      <c r="AI213" s="368"/>
      <c r="AJ213" s="368"/>
      <c r="AK213" s="368"/>
      <c r="AL213" s="368"/>
      <c r="AM213" s="368"/>
      <c r="AN213" s="368"/>
    </row>
    <row r="214" spans="1:40" ht="12.75" customHeight="1">
      <c r="A214" s="151">
        <f t="shared" si="5"/>
        <v>13</v>
      </c>
      <c r="B214" s="393">
        <f t="shared" si="17"/>
        <v>780</v>
      </c>
      <c r="C214" s="186">
        <f>Hydrograph!B173</f>
        <v>0</v>
      </c>
      <c r="D214" s="394">
        <f t="shared" si="6"/>
        <v>0</v>
      </c>
      <c r="E214" s="395" t="e">
        <f t="shared" ref="E214:F214" si="174">H213</f>
        <v>#N/A</v>
      </c>
      <c r="F214" s="375" t="e">
        <f t="shared" si="174"/>
        <v>#N/A</v>
      </c>
      <c r="G214" s="375" t="e">
        <f t="shared" si="7"/>
        <v>#N/A</v>
      </c>
      <c r="H214" s="395" t="e">
        <f t="shared" si="8"/>
        <v>#N/A</v>
      </c>
      <c r="I214" s="375" t="e">
        <f t="shared" si="9"/>
        <v>#N/A</v>
      </c>
      <c r="J214" s="395" t="e">
        <f t="shared" si="19"/>
        <v>#N/A</v>
      </c>
      <c r="K214" s="396" t="e">
        <f t="shared" si="10"/>
        <v>#N/A</v>
      </c>
      <c r="L214" s="368"/>
      <c r="M214" s="368"/>
      <c r="N214" s="372"/>
      <c r="O214" s="3" t="e">
        <f t="shared" si="11"/>
        <v>#N/A</v>
      </c>
      <c r="P214" s="397" t="e">
        <f t="shared" si="12"/>
        <v>#N/A</v>
      </c>
      <c r="Q214" s="3" t="e">
        <f t="shared" si="13"/>
        <v>#N/A</v>
      </c>
      <c r="R214" s="369" t="e">
        <f t="shared" si="14"/>
        <v>#N/A</v>
      </c>
      <c r="S214" s="369" t="e">
        <f t="shared" si="15"/>
        <v>#N/A</v>
      </c>
      <c r="T214" s="398" t="e">
        <f t="shared" si="16"/>
        <v>#N/A</v>
      </c>
      <c r="U214" s="368"/>
      <c r="V214" s="368"/>
      <c r="W214" s="368"/>
      <c r="X214" s="368"/>
      <c r="Y214" s="368"/>
      <c r="Z214" s="368"/>
      <c r="AA214" s="368"/>
      <c r="AB214" s="368"/>
      <c r="AC214" s="368"/>
      <c r="AD214" s="368"/>
      <c r="AE214" s="368"/>
      <c r="AF214" s="368"/>
      <c r="AG214" s="368"/>
      <c r="AH214" s="368"/>
      <c r="AI214" s="368"/>
      <c r="AJ214" s="368"/>
      <c r="AK214" s="368"/>
      <c r="AL214" s="368"/>
      <c r="AM214" s="368"/>
      <c r="AN214" s="368"/>
    </row>
    <row r="215" spans="1:40" ht="12.75" customHeight="1">
      <c r="A215" s="151">
        <f t="shared" si="5"/>
        <v>13.083333333333334</v>
      </c>
      <c r="B215" s="393">
        <f t="shared" si="17"/>
        <v>785</v>
      </c>
      <c r="C215" s="186">
        <f>Hydrograph!B174</f>
        <v>0</v>
      </c>
      <c r="D215" s="394">
        <f t="shared" si="6"/>
        <v>0</v>
      </c>
      <c r="E215" s="395" t="e">
        <f t="shared" ref="E215:F215" si="175">H214</f>
        <v>#N/A</v>
      </c>
      <c r="F215" s="375" t="e">
        <f t="shared" si="175"/>
        <v>#N/A</v>
      </c>
      <c r="G215" s="375" t="e">
        <f t="shared" si="7"/>
        <v>#N/A</v>
      </c>
      <c r="H215" s="395" t="e">
        <f t="shared" si="8"/>
        <v>#N/A</v>
      </c>
      <c r="I215" s="375" t="e">
        <f t="shared" si="9"/>
        <v>#N/A</v>
      </c>
      <c r="J215" s="395" t="e">
        <f t="shared" si="19"/>
        <v>#N/A</v>
      </c>
      <c r="K215" s="396" t="e">
        <f t="shared" si="10"/>
        <v>#N/A</v>
      </c>
      <c r="L215" s="368"/>
      <c r="M215" s="368"/>
      <c r="N215" s="372"/>
      <c r="O215" s="3" t="e">
        <f t="shared" si="11"/>
        <v>#N/A</v>
      </c>
      <c r="P215" s="397" t="e">
        <f t="shared" si="12"/>
        <v>#N/A</v>
      </c>
      <c r="Q215" s="3" t="e">
        <f t="shared" si="13"/>
        <v>#N/A</v>
      </c>
      <c r="R215" s="369" t="e">
        <f t="shared" si="14"/>
        <v>#N/A</v>
      </c>
      <c r="S215" s="369" t="e">
        <f t="shared" si="15"/>
        <v>#N/A</v>
      </c>
      <c r="T215" s="398" t="e">
        <f t="shared" si="16"/>
        <v>#N/A</v>
      </c>
      <c r="U215" s="368"/>
      <c r="V215" s="368"/>
      <c r="W215" s="368"/>
      <c r="X215" s="368"/>
      <c r="Y215" s="368"/>
      <c r="Z215" s="368"/>
      <c r="AA215" s="368"/>
      <c r="AB215" s="368"/>
      <c r="AC215" s="368"/>
      <c r="AD215" s="368"/>
      <c r="AE215" s="368"/>
      <c r="AF215" s="368"/>
      <c r="AG215" s="368"/>
      <c r="AH215" s="368"/>
      <c r="AI215" s="368"/>
      <c r="AJ215" s="368"/>
      <c r="AK215" s="368"/>
      <c r="AL215" s="368"/>
      <c r="AM215" s="368"/>
      <c r="AN215" s="368"/>
    </row>
    <row r="216" spans="1:40" ht="12.75" customHeight="1">
      <c r="A216" s="151">
        <f t="shared" si="5"/>
        <v>13.166666666666666</v>
      </c>
      <c r="B216" s="393">
        <f t="shared" si="17"/>
        <v>790</v>
      </c>
      <c r="C216" s="186">
        <f>Hydrograph!B175</f>
        <v>0</v>
      </c>
      <c r="D216" s="394">
        <f t="shared" si="6"/>
        <v>0</v>
      </c>
      <c r="E216" s="395" t="e">
        <f t="shared" ref="E216:F216" si="176">H215</f>
        <v>#N/A</v>
      </c>
      <c r="F216" s="375" t="e">
        <f t="shared" si="176"/>
        <v>#N/A</v>
      </c>
      <c r="G216" s="375" t="e">
        <f t="shared" si="7"/>
        <v>#N/A</v>
      </c>
      <c r="H216" s="395" t="e">
        <f t="shared" si="8"/>
        <v>#N/A</v>
      </c>
      <c r="I216" s="375" t="e">
        <f t="shared" si="9"/>
        <v>#N/A</v>
      </c>
      <c r="J216" s="395" t="e">
        <f t="shared" si="19"/>
        <v>#N/A</v>
      </c>
      <c r="K216" s="396" t="e">
        <f t="shared" si="10"/>
        <v>#N/A</v>
      </c>
      <c r="L216" s="368"/>
      <c r="M216" s="368"/>
      <c r="N216" s="372"/>
      <c r="O216" s="3" t="e">
        <f t="shared" si="11"/>
        <v>#N/A</v>
      </c>
      <c r="P216" s="397" t="e">
        <f t="shared" si="12"/>
        <v>#N/A</v>
      </c>
      <c r="Q216" s="3" t="e">
        <f t="shared" si="13"/>
        <v>#N/A</v>
      </c>
      <c r="R216" s="369" t="e">
        <f t="shared" si="14"/>
        <v>#N/A</v>
      </c>
      <c r="S216" s="369" t="e">
        <f t="shared" si="15"/>
        <v>#N/A</v>
      </c>
      <c r="T216" s="398" t="e">
        <f t="shared" si="16"/>
        <v>#N/A</v>
      </c>
      <c r="U216" s="368"/>
      <c r="V216" s="368"/>
      <c r="W216" s="368"/>
      <c r="X216" s="368"/>
      <c r="Y216" s="368"/>
      <c r="Z216" s="368"/>
      <c r="AA216" s="368"/>
      <c r="AB216" s="368"/>
      <c r="AC216" s="368"/>
      <c r="AD216" s="368"/>
      <c r="AE216" s="368"/>
      <c r="AF216" s="368"/>
      <c r="AG216" s="368"/>
      <c r="AH216" s="368"/>
      <c r="AI216" s="368"/>
      <c r="AJ216" s="368"/>
      <c r="AK216" s="368"/>
      <c r="AL216" s="368"/>
      <c r="AM216" s="368"/>
      <c r="AN216" s="368"/>
    </row>
    <row r="217" spans="1:40" ht="12.75" customHeight="1">
      <c r="A217" s="151">
        <f t="shared" si="5"/>
        <v>13.25</v>
      </c>
      <c r="B217" s="393">
        <f t="shared" si="17"/>
        <v>795</v>
      </c>
      <c r="C217" s="186">
        <f>Hydrograph!B176</f>
        <v>0</v>
      </c>
      <c r="D217" s="394">
        <f t="shared" si="6"/>
        <v>0</v>
      </c>
      <c r="E217" s="395" t="e">
        <f t="shared" ref="E217:F217" si="177">H216</f>
        <v>#N/A</v>
      </c>
      <c r="F217" s="375" t="e">
        <f t="shared" si="177"/>
        <v>#N/A</v>
      </c>
      <c r="G217" s="375" t="e">
        <f t="shared" si="7"/>
        <v>#N/A</v>
      </c>
      <c r="H217" s="395" t="e">
        <f t="shared" si="8"/>
        <v>#N/A</v>
      </c>
      <c r="I217" s="375" t="e">
        <f t="shared" si="9"/>
        <v>#N/A</v>
      </c>
      <c r="J217" s="395" t="e">
        <f t="shared" si="19"/>
        <v>#N/A</v>
      </c>
      <c r="K217" s="396" t="e">
        <f t="shared" si="10"/>
        <v>#N/A</v>
      </c>
      <c r="L217" s="368"/>
      <c r="M217" s="368"/>
      <c r="N217" s="372"/>
      <c r="O217" s="3" t="e">
        <f t="shared" si="11"/>
        <v>#N/A</v>
      </c>
      <c r="P217" s="397" t="e">
        <f t="shared" si="12"/>
        <v>#N/A</v>
      </c>
      <c r="Q217" s="3" t="e">
        <f t="shared" si="13"/>
        <v>#N/A</v>
      </c>
      <c r="R217" s="369" t="e">
        <f t="shared" si="14"/>
        <v>#N/A</v>
      </c>
      <c r="S217" s="369" t="e">
        <f t="shared" si="15"/>
        <v>#N/A</v>
      </c>
      <c r="T217" s="398" t="e">
        <f t="shared" si="16"/>
        <v>#N/A</v>
      </c>
      <c r="U217" s="368"/>
      <c r="V217" s="368"/>
      <c r="W217" s="368"/>
      <c r="X217" s="368"/>
      <c r="Y217" s="368"/>
      <c r="Z217" s="368"/>
      <c r="AA217" s="368"/>
      <c r="AB217" s="368"/>
      <c r="AC217" s="368"/>
      <c r="AD217" s="368"/>
      <c r="AE217" s="368"/>
      <c r="AF217" s="368"/>
      <c r="AG217" s="368"/>
      <c r="AH217" s="368"/>
      <c r="AI217" s="368"/>
      <c r="AJ217" s="368"/>
      <c r="AK217" s="368"/>
      <c r="AL217" s="368"/>
      <c r="AM217" s="368"/>
      <c r="AN217" s="368"/>
    </row>
    <row r="218" spans="1:40" ht="12.75" customHeight="1">
      <c r="A218" s="151">
        <f t="shared" si="5"/>
        <v>13.333333333333334</v>
      </c>
      <c r="B218" s="393">
        <f t="shared" si="17"/>
        <v>800</v>
      </c>
      <c r="C218" s="186">
        <f>Hydrograph!B177</f>
        <v>0</v>
      </c>
      <c r="D218" s="394">
        <f t="shared" si="6"/>
        <v>0</v>
      </c>
      <c r="E218" s="395" t="e">
        <f t="shared" ref="E218:F218" si="178">H217</f>
        <v>#N/A</v>
      </c>
      <c r="F218" s="375" t="e">
        <f t="shared" si="178"/>
        <v>#N/A</v>
      </c>
      <c r="G218" s="375" t="e">
        <f t="shared" si="7"/>
        <v>#N/A</v>
      </c>
      <c r="H218" s="395" t="e">
        <f t="shared" si="8"/>
        <v>#N/A</v>
      </c>
      <c r="I218" s="375" t="e">
        <f t="shared" si="9"/>
        <v>#N/A</v>
      </c>
      <c r="J218" s="395" t="e">
        <f t="shared" si="19"/>
        <v>#N/A</v>
      </c>
      <c r="K218" s="396" t="e">
        <f t="shared" si="10"/>
        <v>#N/A</v>
      </c>
      <c r="L218" s="368"/>
      <c r="M218" s="368"/>
      <c r="N218" s="372"/>
      <c r="O218" s="3" t="e">
        <f t="shared" si="11"/>
        <v>#N/A</v>
      </c>
      <c r="P218" s="397" t="e">
        <f t="shared" si="12"/>
        <v>#N/A</v>
      </c>
      <c r="Q218" s="3" t="e">
        <f t="shared" si="13"/>
        <v>#N/A</v>
      </c>
      <c r="R218" s="369" t="e">
        <f t="shared" si="14"/>
        <v>#N/A</v>
      </c>
      <c r="S218" s="369" t="e">
        <f t="shared" si="15"/>
        <v>#N/A</v>
      </c>
      <c r="T218" s="398" t="e">
        <f t="shared" si="16"/>
        <v>#N/A</v>
      </c>
      <c r="U218" s="368"/>
      <c r="V218" s="368"/>
      <c r="W218" s="368"/>
      <c r="X218" s="368"/>
      <c r="Y218" s="368"/>
      <c r="Z218" s="368"/>
      <c r="AA218" s="368"/>
      <c r="AB218" s="368"/>
      <c r="AC218" s="368"/>
      <c r="AD218" s="368"/>
      <c r="AE218" s="368"/>
      <c r="AF218" s="368"/>
      <c r="AG218" s="368"/>
      <c r="AH218" s="368"/>
      <c r="AI218" s="368"/>
      <c r="AJ218" s="368"/>
      <c r="AK218" s="368"/>
      <c r="AL218" s="368"/>
      <c r="AM218" s="368"/>
      <c r="AN218" s="368"/>
    </row>
    <row r="219" spans="1:40" ht="12.75" customHeight="1">
      <c r="A219" s="151">
        <f t="shared" si="5"/>
        <v>13.416666666666666</v>
      </c>
      <c r="B219" s="393">
        <f t="shared" si="17"/>
        <v>805</v>
      </c>
      <c r="C219" s="186">
        <f>Hydrograph!B178</f>
        <v>0</v>
      </c>
      <c r="D219" s="394">
        <f t="shared" si="6"/>
        <v>0</v>
      </c>
      <c r="E219" s="395" t="e">
        <f t="shared" ref="E219:F219" si="179">H218</f>
        <v>#N/A</v>
      </c>
      <c r="F219" s="375" t="e">
        <f t="shared" si="179"/>
        <v>#N/A</v>
      </c>
      <c r="G219" s="375" t="e">
        <f t="shared" si="7"/>
        <v>#N/A</v>
      </c>
      <c r="H219" s="395" t="e">
        <f t="shared" si="8"/>
        <v>#N/A</v>
      </c>
      <c r="I219" s="375" t="e">
        <f t="shared" si="9"/>
        <v>#N/A</v>
      </c>
      <c r="J219" s="395" t="e">
        <f t="shared" si="19"/>
        <v>#N/A</v>
      </c>
      <c r="K219" s="396" t="e">
        <f t="shared" si="10"/>
        <v>#N/A</v>
      </c>
      <c r="L219" s="368"/>
      <c r="M219" s="368"/>
      <c r="N219" s="372"/>
      <c r="O219" s="3" t="e">
        <f t="shared" si="11"/>
        <v>#N/A</v>
      </c>
      <c r="P219" s="397" t="e">
        <f t="shared" si="12"/>
        <v>#N/A</v>
      </c>
      <c r="Q219" s="3" t="e">
        <f t="shared" si="13"/>
        <v>#N/A</v>
      </c>
      <c r="R219" s="369" t="e">
        <f t="shared" si="14"/>
        <v>#N/A</v>
      </c>
      <c r="S219" s="369" t="e">
        <f t="shared" si="15"/>
        <v>#N/A</v>
      </c>
      <c r="T219" s="398" t="e">
        <f t="shared" si="16"/>
        <v>#N/A</v>
      </c>
      <c r="U219" s="368"/>
      <c r="V219" s="368"/>
      <c r="W219" s="368"/>
      <c r="X219" s="368"/>
      <c r="Y219" s="368"/>
      <c r="Z219" s="368"/>
      <c r="AA219" s="368"/>
      <c r="AB219" s="368"/>
      <c r="AC219" s="368"/>
      <c r="AD219" s="368"/>
      <c r="AE219" s="368"/>
      <c r="AF219" s="368"/>
      <c r="AG219" s="368"/>
      <c r="AH219" s="368"/>
      <c r="AI219" s="368"/>
      <c r="AJ219" s="368"/>
      <c r="AK219" s="368"/>
      <c r="AL219" s="368"/>
      <c r="AM219" s="368"/>
      <c r="AN219" s="368"/>
    </row>
    <row r="220" spans="1:40" ht="12.75" customHeight="1">
      <c r="A220" s="151">
        <f t="shared" si="5"/>
        <v>13.5</v>
      </c>
      <c r="B220" s="393">
        <f t="shared" si="17"/>
        <v>810</v>
      </c>
      <c r="C220" s="186">
        <f>Hydrograph!B179</f>
        <v>0</v>
      </c>
      <c r="D220" s="394">
        <f t="shared" si="6"/>
        <v>0</v>
      </c>
      <c r="E220" s="395" t="e">
        <f t="shared" ref="E220:F220" si="180">H219</f>
        <v>#N/A</v>
      </c>
      <c r="F220" s="375" t="e">
        <f t="shared" si="180"/>
        <v>#N/A</v>
      </c>
      <c r="G220" s="375" t="e">
        <f t="shared" si="7"/>
        <v>#N/A</v>
      </c>
      <c r="H220" s="395" t="e">
        <f t="shared" si="8"/>
        <v>#N/A</v>
      </c>
      <c r="I220" s="375" t="e">
        <f t="shared" si="9"/>
        <v>#N/A</v>
      </c>
      <c r="J220" s="395" t="e">
        <f t="shared" si="19"/>
        <v>#N/A</v>
      </c>
      <c r="K220" s="396" t="e">
        <f t="shared" si="10"/>
        <v>#N/A</v>
      </c>
      <c r="L220" s="368"/>
      <c r="M220" s="368"/>
      <c r="N220" s="372"/>
      <c r="O220" s="3" t="e">
        <f t="shared" si="11"/>
        <v>#N/A</v>
      </c>
      <c r="P220" s="397" t="e">
        <f t="shared" si="12"/>
        <v>#N/A</v>
      </c>
      <c r="Q220" s="3" t="e">
        <f t="shared" si="13"/>
        <v>#N/A</v>
      </c>
      <c r="R220" s="369" t="e">
        <f t="shared" si="14"/>
        <v>#N/A</v>
      </c>
      <c r="S220" s="369" t="e">
        <f t="shared" si="15"/>
        <v>#N/A</v>
      </c>
      <c r="T220" s="398" t="e">
        <f t="shared" si="16"/>
        <v>#N/A</v>
      </c>
      <c r="U220" s="368"/>
      <c r="V220" s="368"/>
      <c r="W220" s="368"/>
      <c r="X220" s="368"/>
      <c r="Y220" s="368"/>
      <c r="Z220" s="368"/>
      <c r="AA220" s="368"/>
      <c r="AB220" s="368"/>
      <c r="AC220" s="368"/>
      <c r="AD220" s="368"/>
      <c r="AE220" s="368"/>
      <c r="AF220" s="368"/>
      <c r="AG220" s="368"/>
      <c r="AH220" s="368"/>
      <c r="AI220" s="368"/>
      <c r="AJ220" s="368"/>
      <c r="AK220" s="368"/>
      <c r="AL220" s="368"/>
      <c r="AM220" s="368"/>
      <c r="AN220" s="368"/>
    </row>
    <row r="221" spans="1:40" ht="12.75" customHeight="1">
      <c r="A221" s="151">
        <f t="shared" si="5"/>
        <v>13.583333333333334</v>
      </c>
      <c r="B221" s="393">
        <f t="shared" si="17"/>
        <v>815</v>
      </c>
      <c r="C221" s="186">
        <f>Hydrograph!B180</f>
        <v>0</v>
      </c>
      <c r="D221" s="394">
        <f t="shared" si="6"/>
        <v>0</v>
      </c>
      <c r="E221" s="395" t="e">
        <f t="shared" ref="E221:F221" si="181">H220</f>
        <v>#N/A</v>
      </c>
      <c r="F221" s="375" t="e">
        <f t="shared" si="181"/>
        <v>#N/A</v>
      </c>
      <c r="G221" s="375" t="e">
        <f t="shared" si="7"/>
        <v>#N/A</v>
      </c>
      <c r="H221" s="395" t="e">
        <f t="shared" si="8"/>
        <v>#N/A</v>
      </c>
      <c r="I221" s="375" t="e">
        <f t="shared" si="9"/>
        <v>#N/A</v>
      </c>
      <c r="J221" s="395" t="e">
        <f t="shared" si="19"/>
        <v>#N/A</v>
      </c>
      <c r="K221" s="396" t="e">
        <f t="shared" si="10"/>
        <v>#N/A</v>
      </c>
      <c r="L221" s="368"/>
      <c r="M221" s="368"/>
      <c r="N221" s="372"/>
      <c r="O221" s="3" t="e">
        <f t="shared" si="11"/>
        <v>#N/A</v>
      </c>
      <c r="P221" s="397" t="e">
        <f t="shared" si="12"/>
        <v>#N/A</v>
      </c>
      <c r="Q221" s="3" t="e">
        <f t="shared" si="13"/>
        <v>#N/A</v>
      </c>
      <c r="R221" s="369" t="e">
        <f t="shared" si="14"/>
        <v>#N/A</v>
      </c>
      <c r="S221" s="369" t="e">
        <f t="shared" si="15"/>
        <v>#N/A</v>
      </c>
      <c r="T221" s="398" t="e">
        <f t="shared" si="16"/>
        <v>#N/A</v>
      </c>
      <c r="U221" s="368"/>
      <c r="V221" s="368"/>
      <c r="W221" s="368"/>
      <c r="X221" s="368"/>
      <c r="Y221" s="368"/>
      <c r="Z221" s="368"/>
      <c r="AA221" s="368"/>
      <c r="AB221" s="368"/>
      <c r="AC221" s="368"/>
      <c r="AD221" s="368"/>
      <c r="AE221" s="368"/>
      <c r="AF221" s="368"/>
      <c r="AG221" s="368"/>
      <c r="AH221" s="368"/>
      <c r="AI221" s="368"/>
      <c r="AJ221" s="368"/>
      <c r="AK221" s="368"/>
      <c r="AL221" s="368"/>
      <c r="AM221" s="368"/>
      <c r="AN221" s="368"/>
    </row>
    <row r="222" spans="1:40" ht="12.75" customHeight="1">
      <c r="A222" s="151">
        <f t="shared" si="5"/>
        <v>13.666666666666666</v>
      </c>
      <c r="B222" s="393">
        <f t="shared" si="17"/>
        <v>820</v>
      </c>
      <c r="C222" s="186">
        <f>Hydrograph!B181</f>
        <v>0</v>
      </c>
      <c r="D222" s="394">
        <f t="shared" si="6"/>
        <v>0</v>
      </c>
      <c r="E222" s="395" t="e">
        <f t="shared" ref="E222:F222" si="182">H221</f>
        <v>#N/A</v>
      </c>
      <c r="F222" s="375" t="e">
        <f t="shared" si="182"/>
        <v>#N/A</v>
      </c>
      <c r="G222" s="375" t="e">
        <f t="shared" si="7"/>
        <v>#N/A</v>
      </c>
      <c r="H222" s="395" t="e">
        <f t="shared" si="8"/>
        <v>#N/A</v>
      </c>
      <c r="I222" s="375" t="e">
        <f t="shared" si="9"/>
        <v>#N/A</v>
      </c>
      <c r="J222" s="395" t="e">
        <f t="shared" si="19"/>
        <v>#N/A</v>
      </c>
      <c r="K222" s="396" t="e">
        <f t="shared" si="10"/>
        <v>#N/A</v>
      </c>
      <c r="L222" s="368"/>
      <c r="M222" s="368"/>
      <c r="N222" s="372"/>
      <c r="O222" s="3" t="e">
        <f t="shared" si="11"/>
        <v>#N/A</v>
      </c>
      <c r="P222" s="397" t="e">
        <f t="shared" si="12"/>
        <v>#N/A</v>
      </c>
      <c r="Q222" s="3" t="e">
        <f t="shared" si="13"/>
        <v>#N/A</v>
      </c>
      <c r="R222" s="369" t="e">
        <f t="shared" si="14"/>
        <v>#N/A</v>
      </c>
      <c r="S222" s="369" t="e">
        <f t="shared" si="15"/>
        <v>#N/A</v>
      </c>
      <c r="T222" s="398" t="e">
        <f t="shared" si="16"/>
        <v>#N/A</v>
      </c>
      <c r="U222" s="368"/>
      <c r="V222" s="368"/>
      <c r="W222" s="368"/>
      <c r="X222" s="368"/>
      <c r="Y222" s="368"/>
      <c r="Z222" s="368"/>
      <c r="AA222" s="368"/>
      <c r="AB222" s="368"/>
      <c r="AC222" s="368"/>
      <c r="AD222" s="368"/>
      <c r="AE222" s="368"/>
      <c r="AF222" s="368"/>
      <c r="AG222" s="368"/>
      <c r="AH222" s="368"/>
      <c r="AI222" s="368"/>
      <c r="AJ222" s="368"/>
      <c r="AK222" s="368"/>
      <c r="AL222" s="368"/>
      <c r="AM222" s="368"/>
      <c r="AN222" s="368"/>
    </row>
    <row r="223" spans="1:40" ht="12.75" customHeight="1">
      <c r="A223" s="151">
        <f t="shared" si="5"/>
        <v>13.75</v>
      </c>
      <c r="B223" s="393">
        <f t="shared" si="17"/>
        <v>825</v>
      </c>
      <c r="C223" s="186">
        <f>Hydrograph!B182</f>
        <v>0</v>
      </c>
      <c r="D223" s="394">
        <f t="shared" si="6"/>
        <v>0</v>
      </c>
      <c r="E223" s="395" t="e">
        <f t="shared" ref="E223:F223" si="183">H222</f>
        <v>#N/A</v>
      </c>
      <c r="F223" s="375" t="e">
        <f t="shared" si="183"/>
        <v>#N/A</v>
      </c>
      <c r="G223" s="375" t="e">
        <f t="shared" si="7"/>
        <v>#N/A</v>
      </c>
      <c r="H223" s="395" t="e">
        <f t="shared" si="8"/>
        <v>#N/A</v>
      </c>
      <c r="I223" s="375" t="e">
        <f t="shared" si="9"/>
        <v>#N/A</v>
      </c>
      <c r="J223" s="395" t="e">
        <f t="shared" si="19"/>
        <v>#N/A</v>
      </c>
      <c r="K223" s="396" t="e">
        <f t="shared" si="10"/>
        <v>#N/A</v>
      </c>
      <c r="L223" s="368"/>
      <c r="M223" s="368"/>
      <c r="N223" s="372"/>
      <c r="O223" s="3" t="e">
        <f t="shared" si="11"/>
        <v>#N/A</v>
      </c>
      <c r="P223" s="397" t="e">
        <f t="shared" si="12"/>
        <v>#N/A</v>
      </c>
      <c r="Q223" s="3" t="e">
        <f t="shared" si="13"/>
        <v>#N/A</v>
      </c>
      <c r="R223" s="369" t="e">
        <f t="shared" si="14"/>
        <v>#N/A</v>
      </c>
      <c r="S223" s="369" t="e">
        <f t="shared" si="15"/>
        <v>#N/A</v>
      </c>
      <c r="T223" s="398" t="e">
        <f t="shared" si="16"/>
        <v>#N/A</v>
      </c>
      <c r="U223" s="368"/>
      <c r="V223" s="368"/>
      <c r="W223" s="368"/>
      <c r="X223" s="368"/>
      <c r="Y223" s="368"/>
      <c r="Z223" s="368"/>
      <c r="AA223" s="368"/>
      <c r="AB223" s="368"/>
      <c r="AC223" s="368"/>
      <c r="AD223" s="368"/>
      <c r="AE223" s="368"/>
      <c r="AF223" s="368"/>
      <c r="AG223" s="368"/>
      <c r="AH223" s="368"/>
      <c r="AI223" s="368"/>
      <c r="AJ223" s="368"/>
      <c r="AK223" s="368"/>
      <c r="AL223" s="368"/>
      <c r="AM223" s="368"/>
      <c r="AN223" s="368"/>
    </row>
    <row r="224" spans="1:40" ht="12.75" customHeight="1">
      <c r="A224" s="151">
        <f t="shared" si="5"/>
        <v>13.833333333333334</v>
      </c>
      <c r="B224" s="393">
        <f t="shared" si="17"/>
        <v>830</v>
      </c>
      <c r="C224" s="186">
        <f>Hydrograph!B183</f>
        <v>0</v>
      </c>
      <c r="D224" s="394">
        <f t="shared" si="6"/>
        <v>0</v>
      </c>
      <c r="E224" s="395" t="e">
        <f t="shared" ref="E224:F224" si="184">H223</f>
        <v>#N/A</v>
      </c>
      <c r="F224" s="375" t="e">
        <f t="shared" si="184"/>
        <v>#N/A</v>
      </c>
      <c r="G224" s="375" t="e">
        <f t="shared" si="7"/>
        <v>#N/A</v>
      </c>
      <c r="H224" s="395" t="e">
        <f t="shared" si="8"/>
        <v>#N/A</v>
      </c>
      <c r="I224" s="375" t="e">
        <f t="shared" si="9"/>
        <v>#N/A</v>
      </c>
      <c r="J224" s="395" t="e">
        <f t="shared" si="19"/>
        <v>#N/A</v>
      </c>
      <c r="K224" s="396" t="e">
        <f t="shared" si="10"/>
        <v>#N/A</v>
      </c>
      <c r="L224" s="368"/>
      <c r="M224" s="368"/>
      <c r="N224" s="372"/>
      <c r="O224" s="3" t="e">
        <f t="shared" si="11"/>
        <v>#N/A</v>
      </c>
      <c r="P224" s="397" t="e">
        <f t="shared" si="12"/>
        <v>#N/A</v>
      </c>
      <c r="Q224" s="3" t="e">
        <f t="shared" si="13"/>
        <v>#N/A</v>
      </c>
      <c r="R224" s="369" t="e">
        <f t="shared" si="14"/>
        <v>#N/A</v>
      </c>
      <c r="S224" s="369" t="e">
        <f t="shared" si="15"/>
        <v>#N/A</v>
      </c>
      <c r="T224" s="398" t="e">
        <f t="shared" si="16"/>
        <v>#N/A</v>
      </c>
      <c r="U224" s="368"/>
      <c r="V224" s="368"/>
      <c r="W224" s="368"/>
      <c r="X224" s="368"/>
      <c r="Y224" s="368"/>
      <c r="Z224" s="368"/>
      <c r="AA224" s="368"/>
      <c r="AB224" s="368"/>
      <c r="AC224" s="368"/>
      <c r="AD224" s="368"/>
      <c r="AE224" s="368"/>
      <c r="AF224" s="368"/>
      <c r="AG224" s="368"/>
      <c r="AH224" s="368"/>
      <c r="AI224" s="368"/>
      <c r="AJ224" s="368"/>
      <c r="AK224" s="368"/>
      <c r="AL224" s="368"/>
      <c r="AM224" s="368"/>
      <c r="AN224" s="368"/>
    </row>
    <row r="225" spans="1:40" ht="12.75" customHeight="1">
      <c r="A225" s="151">
        <f t="shared" si="5"/>
        <v>13.916666666666666</v>
      </c>
      <c r="B225" s="393">
        <f t="shared" si="17"/>
        <v>835</v>
      </c>
      <c r="C225" s="186">
        <f>Hydrograph!B184</f>
        <v>0</v>
      </c>
      <c r="D225" s="394">
        <f t="shared" si="6"/>
        <v>0</v>
      </c>
      <c r="E225" s="395" t="e">
        <f t="shared" ref="E225:F225" si="185">H224</f>
        <v>#N/A</v>
      </c>
      <c r="F225" s="375" t="e">
        <f t="shared" si="185"/>
        <v>#N/A</v>
      </c>
      <c r="G225" s="375" t="e">
        <f t="shared" si="7"/>
        <v>#N/A</v>
      </c>
      <c r="H225" s="395" t="e">
        <f t="shared" si="8"/>
        <v>#N/A</v>
      </c>
      <c r="I225" s="375" t="e">
        <f t="shared" si="9"/>
        <v>#N/A</v>
      </c>
      <c r="J225" s="395" t="e">
        <f t="shared" si="19"/>
        <v>#N/A</v>
      </c>
      <c r="K225" s="396" t="e">
        <f t="shared" si="10"/>
        <v>#N/A</v>
      </c>
      <c r="L225" s="368"/>
      <c r="M225" s="368"/>
      <c r="N225" s="372"/>
      <c r="O225" s="3" t="e">
        <f t="shared" si="11"/>
        <v>#N/A</v>
      </c>
      <c r="P225" s="397" t="e">
        <f t="shared" si="12"/>
        <v>#N/A</v>
      </c>
      <c r="Q225" s="3" t="e">
        <f t="shared" si="13"/>
        <v>#N/A</v>
      </c>
      <c r="R225" s="369" t="e">
        <f t="shared" si="14"/>
        <v>#N/A</v>
      </c>
      <c r="S225" s="369" t="e">
        <f t="shared" si="15"/>
        <v>#N/A</v>
      </c>
      <c r="T225" s="398" t="e">
        <f t="shared" si="16"/>
        <v>#N/A</v>
      </c>
      <c r="U225" s="368"/>
      <c r="V225" s="368"/>
      <c r="W225" s="368"/>
      <c r="X225" s="368"/>
      <c r="Y225" s="368"/>
      <c r="Z225" s="368"/>
      <c r="AA225" s="368"/>
      <c r="AB225" s="368"/>
      <c r="AC225" s="368"/>
      <c r="AD225" s="368"/>
      <c r="AE225" s="368"/>
      <c r="AF225" s="368"/>
      <c r="AG225" s="368"/>
      <c r="AH225" s="368"/>
      <c r="AI225" s="368"/>
      <c r="AJ225" s="368"/>
      <c r="AK225" s="368"/>
      <c r="AL225" s="368"/>
      <c r="AM225" s="368"/>
      <c r="AN225" s="368"/>
    </row>
    <row r="226" spans="1:40" ht="12.75" customHeight="1">
      <c r="A226" s="151">
        <f t="shared" si="5"/>
        <v>14</v>
      </c>
      <c r="B226" s="393">
        <f t="shared" si="17"/>
        <v>840</v>
      </c>
      <c r="C226" s="186">
        <f>Hydrograph!B185</f>
        <v>0</v>
      </c>
      <c r="D226" s="394">
        <f t="shared" si="6"/>
        <v>0</v>
      </c>
      <c r="E226" s="395" t="e">
        <f t="shared" ref="E226:F226" si="186">H225</f>
        <v>#N/A</v>
      </c>
      <c r="F226" s="375" t="e">
        <f t="shared" si="186"/>
        <v>#N/A</v>
      </c>
      <c r="G226" s="375" t="e">
        <f t="shared" si="7"/>
        <v>#N/A</v>
      </c>
      <c r="H226" s="395" t="e">
        <f t="shared" si="8"/>
        <v>#N/A</v>
      </c>
      <c r="I226" s="375" t="e">
        <f t="shared" si="9"/>
        <v>#N/A</v>
      </c>
      <c r="J226" s="395" t="e">
        <f t="shared" si="19"/>
        <v>#N/A</v>
      </c>
      <c r="K226" s="396" t="e">
        <f t="shared" si="10"/>
        <v>#N/A</v>
      </c>
      <c r="L226" s="368"/>
      <c r="M226" s="368"/>
      <c r="N226" s="372"/>
      <c r="O226" s="3" t="e">
        <f t="shared" si="11"/>
        <v>#N/A</v>
      </c>
      <c r="P226" s="397" t="e">
        <f t="shared" si="12"/>
        <v>#N/A</v>
      </c>
      <c r="Q226" s="3" t="e">
        <f t="shared" si="13"/>
        <v>#N/A</v>
      </c>
      <c r="R226" s="369" t="e">
        <f t="shared" si="14"/>
        <v>#N/A</v>
      </c>
      <c r="S226" s="369" t="e">
        <f t="shared" si="15"/>
        <v>#N/A</v>
      </c>
      <c r="T226" s="398" t="e">
        <f t="shared" si="16"/>
        <v>#N/A</v>
      </c>
      <c r="U226" s="368"/>
      <c r="V226" s="368"/>
      <c r="W226" s="368"/>
      <c r="X226" s="368"/>
      <c r="Y226" s="368"/>
      <c r="Z226" s="368"/>
      <c r="AA226" s="368"/>
      <c r="AB226" s="368"/>
      <c r="AC226" s="368"/>
      <c r="AD226" s="368"/>
      <c r="AE226" s="368"/>
      <c r="AF226" s="368"/>
      <c r="AG226" s="368"/>
      <c r="AH226" s="368"/>
      <c r="AI226" s="368"/>
      <c r="AJ226" s="368"/>
      <c r="AK226" s="368"/>
      <c r="AL226" s="368"/>
      <c r="AM226" s="368"/>
      <c r="AN226" s="368"/>
    </row>
    <row r="227" spans="1:40" ht="12.75" customHeight="1">
      <c r="A227" s="151">
        <f t="shared" si="5"/>
        <v>14.083333333333334</v>
      </c>
      <c r="B227" s="393">
        <f t="shared" si="17"/>
        <v>845</v>
      </c>
      <c r="C227" s="186">
        <f>Hydrograph!B186</f>
        <v>0</v>
      </c>
      <c r="D227" s="394">
        <f t="shared" si="6"/>
        <v>0</v>
      </c>
      <c r="E227" s="395" t="e">
        <f t="shared" ref="E227:F227" si="187">H226</f>
        <v>#N/A</v>
      </c>
      <c r="F227" s="375" t="e">
        <f t="shared" si="187"/>
        <v>#N/A</v>
      </c>
      <c r="G227" s="375" t="e">
        <f t="shared" si="7"/>
        <v>#N/A</v>
      </c>
      <c r="H227" s="395" t="e">
        <f t="shared" si="8"/>
        <v>#N/A</v>
      </c>
      <c r="I227" s="375" t="e">
        <f t="shared" si="9"/>
        <v>#N/A</v>
      </c>
      <c r="J227" s="395" t="e">
        <f t="shared" si="19"/>
        <v>#N/A</v>
      </c>
      <c r="K227" s="396" t="e">
        <f t="shared" si="10"/>
        <v>#N/A</v>
      </c>
      <c r="L227" s="368"/>
      <c r="M227" s="368"/>
      <c r="N227" s="372"/>
      <c r="O227" s="3" t="e">
        <f t="shared" si="11"/>
        <v>#N/A</v>
      </c>
      <c r="P227" s="397" t="e">
        <f t="shared" si="12"/>
        <v>#N/A</v>
      </c>
      <c r="Q227" s="3" t="e">
        <f t="shared" si="13"/>
        <v>#N/A</v>
      </c>
      <c r="R227" s="369" t="e">
        <f t="shared" si="14"/>
        <v>#N/A</v>
      </c>
      <c r="S227" s="369" t="e">
        <f t="shared" si="15"/>
        <v>#N/A</v>
      </c>
      <c r="T227" s="398" t="e">
        <f t="shared" si="16"/>
        <v>#N/A</v>
      </c>
      <c r="U227" s="368"/>
      <c r="V227" s="368"/>
      <c r="W227" s="368"/>
      <c r="X227" s="368"/>
      <c r="Y227" s="368"/>
      <c r="Z227" s="368"/>
      <c r="AA227" s="368"/>
      <c r="AB227" s="368"/>
      <c r="AC227" s="368"/>
      <c r="AD227" s="368"/>
      <c r="AE227" s="368"/>
      <c r="AF227" s="368"/>
      <c r="AG227" s="368"/>
      <c r="AH227" s="368"/>
      <c r="AI227" s="368"/>
      <c r="AJ227" s="368"/>
      <c r="AK227" s="368"/>
      <c r="AL227" s="368"/>
      <c r="AM227" s="368"/>
      <c r="AN227" s="368"/>
    </row>
    <row r="228" spans="1:40" ht="12.75" customHeight="1">
      <c r="A228" s="151">
        <f t="shared" si="5"/>
        <v>14.166666666666666</v>
      </c>
      <c r="B228" s="393">
        <f t="shared" si="17"/>
        <v>850</v>
      </c>
      <c r="C228" s="186">
        <f>Hydrograph!B187</f>
        <v>0</v>
      </c>
      <c r="D228" s="394">
        <f t="shared" si="6"/>
        <v>0</v>
      </c>
      <c r="E228" s="395" t="e">
        <f t="shared" ref="E228:F228" si="188">H227</f>
        <v>#N/A</v>
      </c>
      <c r="F228" s="375" t="e">
        <f t="shared" si="188"/>
        <v>#N/A</v>
      </c>
      <c r="G228" s="375" t="e">
        <f t="shared" si="7"/>
        <v>#N/A</v>
      </c>
      <c r="H228" s="395" t="e">
        <f t="shared" si="8"/>
        <v>#N/A</v>
      </c>
      <c r="I228" s="375" t="e">
        <f t="shared" si="9"/>
        <v>#N/A</v>
      </c>
      <c r="J228" s="395" t="e">
        <f t="shared" si="19"/>
        <v>#N/A</v>
      </c>
      <c r="K228" s="396" t="e">
        <f t="shared" si="10"/>
        <v>#N/A</v>
      </c>
      <c r="L228" s="368"/>
      <c r="M228" s="368"/>
      <c r="N228" s="372"/>
      <c r="O228" s="3" t="e">
        <f t="shared" si="11"/>
        <v>#N/A</v>
      </c>
      <c r="P228" s="397" t="e">
        <f t="shared" si="12"/>
        <v>#N/A</v>
      </c>
      <c r="Q228" s="3" t="e">
        <f t="shared" si="13"/>
        <v>#N/A</v>
      </c>
      <c r="R228" s="369" t="e">
        <f t="shared" si="14"/>
        <v>#N/A</v>
      </c>
      <c r="S228" s="369" t="e">
        <f t="shared" si="15"/>
        <v>#N/A</v>
      </c>
      <c r="T228" s="398" t="e">
        <f t="shared" si="16"/>
        <v>#N/A</v>
      </c>
      <c r="U228" s="368"/>
      <c r="V228" s="368"/>
      <c r="W228" s="368"/>
      <c r="X228" s="368"/>
      <c r="Y228" s="368"/>
      <c r="Z228" s="368"/>
      <c r="AA228" s="368"/>
      <c r="AB228" s="368"/>
      <c r="AC228" s="368"/>
      <c r="AD228" s="368"/>
      <c r="AE228" s="368"/>
      <c r="AF228" s="368"/>
      <c r="AG228" s="368"/>
      <c r="AH228" s="368"/>
      <c r="AI228" s="368"/>
      <c r="AJ228" s="368"/>
      <c r="AK228" s="368"/>
      <c r="AL228" s="368"/>
      <c r="AM228" s="368"/>
      <c r="AN228" s="368"/>
    </row>
    <row r="229" spans="1:40" ht="12.75" customHeight="1">
      <c r="A229" s="151">
        <f t="shared" si="5"/>
        <v>14.25</v>
      </c>
      <c r="B229" s="393">
        <f t="shared" si="17"/>
        <v>855</v>
      </c>
      <c r="C229" s="186">
        <f>Hydrograph!B188</f>
        <v>0</v>
      </c>
      <c r="D229" s="394">
        <f t="shared" si="6"/>
        <v>0</v>
      </c>
      <c r="E229" s="395" t="e">
        <f t="shared" ref="E229:F229" si="189">H228</f>
        <v>#N/A</v>
      </c>
      <c r="F229" s="375" t="e">
        <f t="shared" si="189"/>
        <v>#N/A</v>
      </c>
      <c r="G229" s="375" t="e">
        <f t="shared" si="7"/>
        <v>#N/A</v>
      </c>
      <c r="H229" s="395" t="e">
        <f t="shared" si="8"/>
        <v>#N/A</v>
      </c>
      <c r="I229" s="375" t="e">
        <f t="shared" si="9"/>
        <v>#N/A</v>
      </c>
      <c r="J229" s="395" t="e">
        <f t="shared" si="19"/>
        <v>#N/A</v>
      </c>
      <c r="K229" s="396" t="e">
        <f t="shared" si="10"/>
        <v>#N/A</v>
      </c>
      <c r="L229" s="368"/>
      <c r="M229" s="368"/>
      <c r="N229" s="372"/>
      <c r="O229" s="3" t="e">
        <f t="shared" si="11"/>
        <v>#N/A</v>
      </c>
      <c r="P229" s="397" t="e">
        <f t="shared" si="12"/>
        <v>#N/A</v>
      </c>
      <c r="Q229" s="3" t="e">
        <f t="shared" si="13"/>
        <v>#N/A</v>
      </c>
      <c r="R229" s="369" t="e">
        <f t="shared" si="14"/>
        <v>#N/A</v>
      </c>
      <c r="S229" s="369" t="e">
        <f t="shared" si="15"/>
        <v>#N/A</v>
      </c>
      <c r="T229" s="398" t="e">
        <f t="shared" si="16"/>
        <v>#N/A</v>
      </c>
      <c r="U229" s="368"/>
      <c r="V229" s="368"/>
      <c r="W229" s="368"/>
      <c r="X229" s="368"/>
      <c r="Y229" s="368"/>
      <c r="Z229" s="368"/>
      <c r="AA229" s="368"/>
      <c r="AB229" s="368"/>
      <c r="AC229" s="368"/>
      <c r="AD229" s="368"/>
      <c r="AE229" s="368"/>
      <c r="AF229" s="368"/>
      <c r="AG229" s="368"/>
      <c r="AH229" s="368"/>
      <c r="AI229" s="368"/>
      <c r="AJ229" s="368"/>
      <c r="AK229" s="368"/>
      <c r="AL229" s="368"/>
      <c r="AM229" s="368"/>
      <c r="AN229" s="368"/>
    </row>
    <row r="230" spans="1:40" ht="12.75" customHeight="1">
      <c r="A230" s="151">
        <f t="shared" si="5"/>
        <v>14.333333333333334</v>
      </c>
      <c r="B230" s="393">
        <f t="shared" si="17"/>
        <v>860</v>
      </c>
      <c r="C230" s="186">
        <f>Hydrograph!B189</f>
        <v>0</v>
      </c>
      <c r="D230" s="394">
        <f t="shared" si="6"/>
        <v>0</v>
      </c>
      <c r="E230" s="395" t="e">
        <f t="shared" ref="E230:F230" si="190">H229</f>
        <v>#N/A</v>
      </c>
      <c r="F230" s="375" t="e">
        <f t="shared" si="190"/>
        <v>#N/A</v>
      </c>
      <c r="G230" s="375" t="e">
        <f t="shared" si="7"/>
        <v>#N/A</v>
      </c>
      <c r="H230" s="395" t="e">
        <f t="shared" si="8"/>
        <v>#N/A</v>
      </c>
      <c r="I230" s="375" t="e">
        <f t="shared" si="9"/>
        <v>#N/A</v>
      </c>
      <c r="J230" s="395" t="e">
        <f t="shared" si="19"/>
        <v>#N/A</v>
      </c>
      <c r="K230" s="396" t="e">
        <f t="shared" si="10"/>
        <v>#N/A</v>
      </c>
      <c r="L230" s="368"/>
      <c r="M230" s="368"/>
      <c r="N230" s="372"/>
      <c r="O230" s="3" t="e">
        <f t="shared" si="11"/>
        <v>#N/A</v>
      </c>
      <c r="P230" s="397" t="e">
        <f t="shared" si="12"/>
        <v>#N/A</v>
      </c>
      <c r="Q230" s="3" t="e">
        <f t="shared" si="13"/>
        <v>#N/A</v>
      </c>
      <c r="R230" s="369" t="e">
        <f t="shared" si="14"/>
        <v>#N/A</v>
      </c>
      <c r="S230" s="369" t="e">
        <f t="shared" si="15"/>
        <v>#N/A</v>
      </c>
      <c r="T230" s="398" t="e">
        <f t="shared" si="16"/>
        <v>#N/A</v>
      </c>
      <c r="U230" s="368"/>
      <c r="V230" s="368"/>
      <c r="W230" s="368"/>
      <c r="X230" s="368"/>
      <c r="Y230" s="368"/>
      <c r="Z230" s="368"/>
      <c r="AA230" s="368"/>
      <c r="AB230" s="368"/>
      <c r="AC230" s="368"/>
      <c r="AD230" s="368"/>
      <c r="AE230" s="368"/>
      <c r="AF230" s="368"/>
      <c r="AG230" s="368"/>
      <c r="AH230" s="368"/>
      <c r="AI230" s="368"/>
      <c r="AJ230" s="368"/>
      <c r="AK230" s="368"/>
      <c r="AL230" s="368"/>
      <c r="AM230" s="368"/>
      <c r="AN230" s="368"/>
    </row>
    <row r="231" spans="1:40" ht="12.75" customHeight="1">
      <c r="A231" s="151">
        <f t="shared" si="5"/>
        <v>14.416666666666666</v>
      </c>
      <c r="B231" s="393">
        <f t="shared" si="17"/>
        <v>865</v>
      </c>
      <c r="C231" s="186">
        <f>Hydrograph!B190</f>
        <v>0</v>
      </c>
      <c r="D231" s="394">
        <f t="shared" si="6"/>
        <v>0</v>
      </c>
      <c r="E231" s="395" t="e">
        <f t="shared" ref="E231:F231" si="191">H230</f>
        <v>#N/A</v>
      </c>
      <c r="F231" s="375" t="e">
        <f t="shared" si="191"/>
        <v>#N/A</v>
      </c>
      <c r="G231" s="375" t="e">
        <f t="shared" si="7"/>
        <v>#N/A</v>
      </c>
      <c r="H231" s="395" t="e">
        <f t="shared" si="8"/>
        <v>#N/A</v>
      </c>
      <c r="I231" s="375" t="e">
        <f t="shared" si="9"/>
        <v>#N/A</v>
      </c>
      <c r="J231" s="395" t="e">
        <f t="shared" si="19"/>
        <v>#N/A</v>
      </c>
      <c r="K231" s="396" t="e">
        <f t="shared" si="10"/>
        <v>#N/A</v>
      </c>
      <c r="L231" s="368"/>
      <c r="M231" s="368"/>
      <c r="N231" s="372"/>
      <c r="O231" s="3" t="e">
        <f t="shared" si="11"/>
        <v>#N/A</v>
      </c>
      <c r="P231" s="397" t="e">
        <f t="shared" si="12"/>
        <v>#N/A</v>
      </c>
      <c r="Q231" s="3" t="e">
        <f t="shared" si="13"/>
        <v>#N/A</v>
      </c>
      <c r="R231" s="369" t="e">
        <f t="shared" si="14"/>
        <v>#N/A</v>
      </c>
      <c r="S231" s="369" t="e">
        <f t="shared" si="15"/>
        <v>#N/A</v>
      </c>
      <c r="T231" s="398" t="e">
        <f t="shared" si="16"/>
        <v>#N/A</v>
      </c>
      <c r="U231" s="368"/>
      <c r="V231" s="368"/>
      <c r="W231" s="368"/>
      <c r="X231" s="368"/>
      <c r="Y231" s="368"/>
      <c r="Z231" s="368"/>
      <c r="AA231" s="368"/>
      <c r="AB231" s="368"/>
      <c r="AC231" s="368"/>
      <c r="AD231" s="368"/>
      <c r="AE231" s="368"/>
      <c r="AF231" s="368"/>
      <c r="AG231" s="368"/>
      <c r="AH231" s="368"/>
      <c r="AI231" s="368"/>
      <c r="AJ231" s="368"/>
      <c r="AK231" s="368"/>
      <c r="AL231" s="368"/>
      <c r="AM231" s="368"/>
      <c r="AN231" s="368"/>
    </row>
    <row r="232" spans="1:40" ht="12.75" customHeight="1">
      <c r="A232" s="151">
        <f t="shared" si="5"/>
        <v>14.5</v>
      </c>
      <c r="B232" s="393">
        <f t="shared" si="17"/>
        <v>870</v>
      </c>
      <c r="C232" s="186">
        <f>Hydrograph!B191</f>
        <v>0</v>
      </c>
      <c r="D232" s="394">
        <f t="shared" si="6"/>
        <v>0</v>
      </c>
      <c r="E232" s="395" t="e">
        <f t="shared" ref="E232:F232" si="192">H231</f>
        <v>#N/A</v>
      </c>
      <c r="F232" s="375" t="e">
        <f t="shared" si="192"/>
        <v>#N/A</v>
      </c>
      <c r="G232" s="375" t="e">
        <f t="shared" si="7"/>
        <v>#N/A</v>
      </c>
      <c r="H232" s="395" t="e">
        <f t="shared" si="8"/>
        <v>#N/A</v>
      </c>
      <c r="I232" s="375" t="e">
        <f t="shared" si="9"/>
        <v>#N/A</v>
      </c>
      <c r="J232" s="395" t="e">
        <f t="shared" si="19"/>
        <v>#N/A</v>
      </c>
      <c r="K232" s="396" t="e">
        <f t="shared" si="10"/>
        <v>#N/A</v>
      </c>
      <c r="L232" s="368"/>
      <c r="M232" s="368"/>
      <c r="N232" s="372"/>
      <c r="O232" s="3" t="e">
        <f t="shared" si="11"/>
        <v>#N/A</v>
      </c>
      <c r="P232" s="397" t="e">
        <f t="shared" si="12"/>
        <v>#N/A</v>
      </c>
      <c r="Q232" s="3" t="e">
        <f t="shared" si="13"/>
        <v>#N/A</v>
      </c>
      <c r="R232" s="369" t="e">
        <f t="shared" si="14"/>
        <v>#N/A</v>
      </c>
      <c r="S232" s="369" t="e">
        <f t="shared" si="15"/>
        <v>#N/A</v>
      </c>
      <c r="T232" s="398" t="e">
        <f t="shared" si="16"/>
        <v>#N/A</v>
      </c>
      <c r="U232" s="368"/>
      <c r="V232" s="368"/>
      <c r="W232" s="368"/>
      <c r="X232" s="368"/>
      <c r="Y232" s="368"/>
      <c r="Z232" s="368"/>
      <c r="AA232" s="368"/>
      <c r="AB232" s="368"/>
      <c r="AC232" s="368"/>
      <c r="AD232" s="368"/>
      <c r="AE232" s="368"/>
      <c r="AF232" s="368"/>
      <c r="AG232" s="368"/>
      <c r="AH232" s="368"/>
      <c r="AI232" s="368"/>
      <c r="AJ232" s="368"/>
      <c r="AK232" s="368"/>
      <c r="AL232" s="368"/>
      <c r="AM232" s="368"/>
      <c r="AN232" s="368"/>
    </row>
    <row r="233" spans="1:40" ht="12.75" customHeight="1">
      <c r="A233" s="151">
        <f t="shared" si="5"/>
        <v>14.583333333333334</v>
      </c>
      <c r="B233" s="393">
        <f t="shared" si="17"/>
        <v>875</v>
      </c>
      <c r="C233" s="186">
        <f>Hydrograph!B192</f>
        <v>0</v>
      </c>
      <c r="D233" s="394">
        <f t="shared" si="6"/>
        <v>0</v>
      </c>
      <c r="E233" s="395" t="e">
        <f t="shared" ref="E233:F233" si="193">H232</f>
        <v>#N/A</v>
      </c>
      <c r="F233" s="375" t="e">
        <f t="shared" si="193"/>
        <v>#N/A</v>
      </c>
      <c r="G233" s="375" t="e">
        <f t="shared" si="7"/>
        <v>#N/A</v>
      </c>
      <c r="H233" s="395" t="e">
        <f t="shared" si="8"/>
        <v>#N/A</v>
      </c>
      <c r="I233" s="375" t="e">
        <f t="shared" si="9"/>
        <v>#N/A</v>
      </c>
      <c r="J233" s="395" t="e">
        <f t="shared" si="19"/>
        <v>#N/A</v>
      </c>
      <c r="K233" s="396" t="e">
        <f t="shared" si="10"/>
        <v>#N/A</v>
      </c>
      <c r="L233" s="368"/>
      <c r="M233" s="368"/>
      <c r="N233" s="372"/>
      <c r="O233" s="3" t="e">
        <f t="shared" si="11"/>
        <v>#N/A</v>
      </c>
      <c r="P233" s="397" t="e">
        <f t="shared" si="12"/>
        <v>#N/A</v>
      </c>
      <c r="Q233" s="3" t="e">
        <f t="shared" si="13"/>
        <v>#N/A</v>
      </c>
      <c r="R233" s="369" t="e">
        <f t="shared" si="14"/>
        <v>#N/A</v>
      </c>
      <c r="S233" s="369" t="e">
        <f t="shared" si="15"/>
        <v>#N/A</v>
      </c>
      <c r="T233" s="398" t="e">
        <f t="shared" si="16"/>
        <v>#N/A</v>
      </c>
      <c r="U233" s="368"/>
      <c r="V233" s="368"/>
      <c r="W233" s="368"/>
      <c r="X233" s="368"/>
      <c r="Y233" s="368"/>
      <c r="Z233" s="368"/>
      <c r="AA233" s="368"/>
      <c r="AB233" s="368"/>
      <c r="AC233" s="368"/>
      <c r="AD233" s="368"/>
      <c r="AE233" s="368"/>
      <c r="AF233" s="368"/>
      <c r="AG233" s="368"/>
      <c r="AH233" s="368"/>
      <c r="AI233" s="368"/>
      <c r="AJ233" s="368"/>
      <c r="AK233" s="368"/>
      <c r="AL233" s="368"/>
      <c r="AM233" s="368"/>
      <c r="AN233" s="368"/>
    </row>
    <row r="234" spans="1:40" ht="12.75" customHeight="1">
      <c r="A234" s="151">
        <f t="shared" si="5"/>
        <v>14.666666666666666</v>
      </c>
      <c r="B234" s="393">
        <f t="shared" si="17"/>
        <v>880</v>
      </c>
      <c r="C234" s="186">
        <f>Hydrograph!B193</f>
        <v>0</v>
      </c>
      <c r="D234" s="394">
        <f t="shared" si="6"/>
        <v>0</v>
      </c>
      <c r="E234" s="395" t="e">
        <f t="shared" ref="E234:F234" si="194">H233</f>
        <v>#N/A</v>
      </c>
      <c r="F234" s="375" t="e">
        <f t="shared" si="194"/>
        <v>#N/A</v>
      </c>
      <c r="G234" s="375" t="e">
        <f t="shared" si="7"/>
        <v>#N/A</v>
      </c>
      <c r="H234" s="395" t="e">
        <f t="shared" si="8"/>
        <v>#N/A</v>
      </c>
      <c r="I234" s="375" t="e">
        <f t="shared" si="9"/>
        <v>#N/A</v>
      </c>
      <c r="J234" s="395" t="e">
        <f t="shared" si="19"/>
        <v>#N/A</v>
      </c>
      <c r="K234" s="396" t="e">
        <f t="shared" si="10"/>
        <v>#N/A</v>
      </c>
      <c r="L234" s="368"/>
      <c r="M234" s="368"/>
      <c r="N234" s="372"/>
      <c r="O234" s="3" t="e">
        <f t="shared" si="11"/>
        <v>#N/A</v>
      </c>
      <c r="P234" s="397" t="e">
        <f t="shared" si="12"/>
        <v>#N/A</v>
      </c>
      <c r="Q234" s="3" t="e">
        <f t="shared" si="13"/>
        <v>#N/A</v>
      </c>
      <c r="R234" s="369" t="e">
        <f t="shared" si="14"/>
        <v>#N/A</v>
      </c>
      <c r="S234" s="369" t="e">
        <f t="shared" si="15"/>
        <v>#N/A</v>
      </c>
      <c r="T234" s="398" t="e">
        <f t="shared" si="16"/>
        <v>#N/A</v>
      </c>
      <c r="U234" s="368"/>
      <c r="V234" s="368"/>
      <c r="W234" s="368"/>
      <c r="X234" s="368"/>
      <c r="Y234" s="368"/>
      <c r="Z234" s="368"/>
      <c r="AA234" s="368"/>
      <c r="AB234" s="368"/>
      <c r="AC234" s="368"/>
      <c r="AD234" s="368"/>
      <c r="AE234" s="368"/>
      <c r="AF234" s="368"/>
      <c r="AG234" s="368"/>
      <c r="AH234" s="368"/>
      <c r="AI234" s="368"/>
      <c r="AJ234" s="368"/>
      <c r="AK234" s="368"/>
      <c r="AL234" s="368"/>
      <c r="AM234" s="368"/>
      <c r="AN234" s="368"/>
    </row>
    <row r="235" spans="1:40" ht="12.75" customHeight="1">
      <c r="A235" s="151">
        <f t="shared" si="5"/>
        <v>14.75</v>
      </c>
      <c r="B235" s="393">
        <f t="shared" si="17"/>
        <v>885</v>
      </c>
      <c r="C235" s="186">
        <f>Hydrograph!B194</f>
        <v>0</v>
      </c>
      <c r="D235" s="394">
        <f t="shared" si="6"/>
        <v>0</v>
      </c>
      <c r="E235" s="395" t="e">
        <f t="shared" ref="E235:F235" si="195">H234</f>
        <v>#N/A</v>
      </c>
      <c r="F235" s="375" t="e">
        <f t="shared" si="195"/>
        <v>#N/A</v>
      </c>
      <c r="G235" s="375" t="e">
        <f t="shared" si="7"/>
        <v>#N/A</v>
      </c>
      <c r="H235" s="395" t="e">
        <f t="shared" si="8"/>
        <v>#N/A</v>
      </c>
      <c r="I235" s="375" t="e">
        <f t="shared" si="9"/>
        <v>#N/A</v>
      </c>
      <c r="J235" s="395" t="e">
        <f t="shared" si="19"/>
        <v>#N/A</v>
      </c>
      <c r="K235" s="396" t="e">
        <f t="shared" si="10"/>
        <v>#N/A</v>
      </c>
      <c r="L235" s="368"/>
      <c r="M235" s="368"/>
      <c r="N235" s="372"/>
      <c r="O235" s="3" t="e">
        <f t="shared" si="11"/>
        <v>#N/A</v>
      </c>
      <c r="P235" s="397" t="e">
        <f t="shared" si="12"/>
        <v>#N/A</v>
      </c>
      <c r="Q235" s="3" t="e">
        <f t="shared" si="13"/>
        <v>#N/A</v>
      </c>
      <c r="R235" s="369" t="e">
        <f t="shared" si="14"/>
        <v>#N/A</v>
      </c>
      <c r="S235" s="369" t="e">
        <f t="shared" si="15"/>
        <v>#N/A</v>
      </c>
      <c r="T235" s="398" t="e">
        <f t="shared" si="16"/>
        <v>#N/A</v>
      </c>
      <c r="U235" s="368"/>
      <c r="V235" s="368"/>
      <c r="W235" s="368"/>
      <c r="X235" s="368"/>
      <c r="Y235" s="368"/>
      <c r="Z235" s="368"/>
      <c r="AA235" s="368"/>
      <c r="AB235" s="368"/>
      <c r="AC235" s="368"/>
      <c r="AD235" s="368"/>
      <c r="AE235" s="368"/>
      <c r="AF235" s="368"/>
      <c r="AG235" s="368"/>
      <c r="AH235" s="368"/>
      <c r="AI235" s="368"/>
      <c r="AJ235" s="368"/>
      <c r="AK235" s="368"/>
      <c r="AL235" s="368"/>
      <c r="AM235" s="368"/>
      <c r="AN235" s="368"/>
    </row>
    <row r="236" spans="1:40" ht="12.75" customHeight="1">
      <c r="A236" s="151">
        <f t="shared" si="5"/>
        <v>14.833333333333334</v>
      </c>
      <c r="B236" s="393">
        <f t="shared" si="17"/>
        <v>890</v>
      </c>
      <c r="C236" s="186">
        <f>Hydrograph!B195</f>
        <v>0</v>
      </c>
      <c r="D236" s="394">
        <f t="shared" si="6"/>
        <v>0</v>
      </c>
      <c r="E236" s="395" t="e">
        <f t="shared" ref="E236:F236" si="196">H235</f>
        <v>#N/A</v>
      </c>
      <c r="F236" s="375" t="e">
        <f t="shared" si="196"/>
        <v>#N/A</v>
      </c>
      <c r="G236" s="375" t="e">
        <f t="shared" si="7"/>
        <v>#N/A</v>
      </c>
      <c r="H236" s="395" t="e">
        <f t="shared" si="8"/>
        <v>#N/A</v>
      </c>
      <c r="I236" s="375" t="e">
        <f t="shared" si="9"/>
        <v>#N/A</v>
      </c>
      <c r="J236" s="395" t="e">
        <f t="shared" si="19"/>
        <v>#N/A</v>
      </c>
      <c r="K236" s="396" t="e">
        <f t="shared" si="10"/>
        <v>#N/A</v>
      </c>
      <c r="L236" s="368"/>
      <c r="M236" s="368"/>
      <c r="N236" s="372"/>
      <c r="O236" s="3" t="e">
        <f t="shared" si="11"/>
        <v>#N/A</v>
      </c>
      <c r="P236" s="397" t="e">
        <f t="shared" si="12"/>
        <v>#N/A</v>
      </c>
      <c r="Q236" s="3" t="e">
        <f t="shared" si="13"/>
        <v>#N/A</v>
      </c>
      <c r="R236" s="369" t="e">
        <f t="shared" si="14"/>
        <v>#N/A</v>
      </c>
      <c r="S236" s="369" t="e">
        <f t="shared" si="15"/>
        <v>#N/A</v>
      </c>
      <c r="T236" s="398" t="e">
        <f t="shared" si="16"/>
        <v>#N/A</v>
      </c>
      <c r="U236" s="368"/>
      <c r="V236" s="368"/>
      <c r="W236" s="368"/>
      <c r="X236" s="368"/>
      <c r="Y236" s="368"/>
      <c r="Z236" s="368"/>
      <c r="AA236" s="368"/>
      <c r="AB236" s="368"/>
      <c r="AC236" s="368"/>
      <c r="AD236" s="368"/>
      <c r="AE236" s="368"/>
      <c r="AF236" s="368"/>
      <c r="AG236" s="368"/>
      <c r="AH236" s="368"/>
      <c r="AI236" s="368"/>
      <c r="AJ236" s="368"/>
      <c r="AK236" s="368"/>
      <c r="AL236" s="368"/>
      <c r="AM236" s="368"/>
      <c r="AN236" s="368"/>
    </row>
    <row r="237" spans="1:40" ht="12.75" customHeight="1">
      <c r="A237" s="151">
        <f t="shared" si="5"/>
        <v>14.916666666666666</v>
      </c>
      <c r="B237" s="393">
        <f t="shared" si="17"/>
        <v>895</v>
      </c>
      <c r="C237" s="186">
        <f>Hydrograph!B196</f>
        <v>0</v>
      </c>
      <c r="D237" s="394">
        <f t="shared" si="6"/>
        <v>0</v>
      </c>
      <c r="E237" s="395" t="e">
        <f t="shared" ref="E237:F237" si="197">H236</f>
        <v>#N/A</v>
      </c>
      <c r="F237" s="375" t="e">
        <f t="shared" si="197"/>
        <v>#N/A</v>
      </c>
      <c r="G237" s="375" t="e">
        <f t="shared" si="7"/>
        <v>#N/A</v>
      </c>
      <c r="H237" s="395" t="e">
        <f t="shared" si="8"/>
        <v>#N/A</v>
      </c>
      <c r="I237" s="375" t="e">
        <f t="shared" si="9"/>
        <v>#N/A</v>
      </c>
      <c r="J237" s="395" t="e">
        <f t="shared" si="19"/>
        <v>#N/A</v>
      </c>
      <c r="K237" s="396" t="e">
        <f t="shared" si="10"/>
        <v>#N/A</v>
      </c>
      <c r="L237" s="368"/>
      <c r="M237" s="368"/>
      <c r="N237" s="372"/>
      <c r="O237" s="3" t="e">
        <f t="shared" si="11"/>
        <v>#N/A</v>
      </c>
      <c r="P237" s="397" t="e">
        <f t="shared" si="12"/>
        <v>#N/A</v>
      </c>
      <c r="Q237" s="3" t="e">
        <f t="shared" si="13"/>
        <v>#N/A</v>
      </c>
      <c r="R237" s="369" t="e">
        <f t="shared" si="14"/>
        <v>#N/A</v>
      </c>
      <c r="S237" s="369" t="e">
        <f t="shared" si="15"/>
        <v>#N/A</v>
      </c>
      <c r="T237" s="398" t="e">
        <f t="shared" si="16"/>
        <v>#N/A</v>
      </c>
      <c r="U237" s="368"/>
      <c r="V237" s="368"/>
      <c r="W237" s="368"/>
      <c r="X237" s="368"/>
      <c r="Y237" s="368"/>
      <c r="Z237" s="368"/>
      <c r="AA237" s="368"/>
      <c r="AB237" s="368"/>
      <c r="AC237" s="368"/>
      <c r="AD237" s="368"/>
      <c r="AE237" s="368"/>
      <c r="AF237" s="368"/>
      <c r="AG237" s="368"/>
      <c r="AH237" s="368"/>
      <c r="AI237" s="368"/>
      <c r="AJ237" s="368"/>
      <c r="AK237" s="368"/>
      <c r="AL237" s="368"/>
      <c r="AM237" s="368"/>
      <c r="AN237" s="368"/>
    </row>
    <row r="238" spans="1:40" ht="12.75" customHeight="1">
      <c r="A238" s="151">
        <f t="shared" si="5"/>
        <v>15</v>
      </c>
      <c r="B238" s="393">
        <f t="shared" si="17"/>
        <v>900</v>
      </c>
      <c r="C238" s="186">
        <f>Hydrograph!B197</f>
        <v>0</v>
      </c>
      <c r="D238" s="394">
        <f t="shared" si="6"/>
        <v>0</v>
      </c>
      <c r="E238" s="395" t="e">
        <f t="shared" ref="E238:F238" si="198">H237</f>
        <v>#N/A</v>
      </c>
      <c r="F238" s="375" t="e">
        <f t="shared" si="198"/>
        <v>#N/A</v>
      </c>
      <c r="G238" s="375" t="e">
        <f t="shared" si="7"/>
        <v>#N/A</v>
      </c>
      <c r="H238" s="395" t="e">
        <f t="shared" si="8"/>
        <v>#N/A</v>
      </c>
      <c r="I238" s="375" t="e">
        <f t="shared" si="9"/>
        <v>#N/A</v>
      </c>
      <c r="J238" s="395" t="e">
        <f t="shared" si="19"/>
        <v>#N/A</v>
      </c>
      <c r="K238" s="396" t="e">
        <f t="shared" si="10"/>
        <v>#N/A</v>
      </c>
      <c r="L238" s="368"/>
      <c r="M238" s="368"/>
      <c r="N238" s="372"/>
      <c r="O238" s="3" t="e">
        <f t="shared" si="11"/>
        <v>#N/A</v>
      </c>
      <c r="P238" s="397" t="e">
        <f t="shared" si="12"/>
        <v>#N/A</v>
      </c>
      <c r="Q238" s="3" t="e">
        <f t="shared" si="13"/>
        <v>#N/A</v>
      </c>
      <c r="R238" s="369" t="e">
        <f t="shared" si="14"/>
        <v>#N/A</v>
      </c>
      <c r="S238" s="369" t="e">
        <f t="shared" si="15"/>
        <v>#N/A</v>
      </c>
      <c r="T238" s="398" t="e">
        <f t="shared" si="16"/>
        <v>#N/A</v>
      </c>
      <c r="U238" s="368"/>
      <c r="V238" s="368"/>
      <c r="W238" s="368"/>
      <c r="X238" s="368"/>
      <c r="Y238" s="368"/>
      <c r="Z238" s="368"/>
      <c r="AA238" s="368"/>
      <c r="AB238" s="368"/>
      <c r="AC238" s="368"/>
      <c r="AD238" s="368"/>
      <c r="AE238" s="368"/>
      <c r="AF238" s="368"/>
      <c r="AG238" s="368"/>
      <c r="AH238" s="368"/>
      <c r="AI238" s="368"/>
      <c r="AJ238" s="368"/>
      <c r="AK238" s="368"/>
      <c r="AL238" s="368"/>
      <c r="AM238" s="368"/>
      <c r="AN238" s="368"/>
    </row>
    <row r="239" spans="1:40" ht="12.75" customHeight="1">
      <c r="A239" s="151">
        <f t="shared" si="5"/>
        <v>15.083333333333334</v>
      </c>
      <c r="B239" s="393">
        <f t="shared" si="17"/>
        <v>905</v>
      </c>
      <c r="C239" s="186">
        <f>Hydrograph!B198</f>
        <v>0</v>
      </c>
      <c r="D239" s="394">
        <f t="shared" si="6"/>
        <v>0</v>
      </c>
      <c r="E239" s="395" t="e">
        <f t="shared" ref="E239:F239" si="199">H238</f>
        <v>#N/A</v>
      </c>
      <c r="F239" s="375" t="e">
        <f t="shared" si="199"/>
        <v>#N/A</v>
      </c>
      <c r="G239" s="375" t="e">
        <f t="shared" si="7"/>
        <v>#N/A</v>
      </c>
      <c r="H239" s="395" t="e">
        <f t="shared" si="8"/>
        <v>#N/A</v>
      </c>
      <c r="I239" s="375" t="e">
        <f t="shared" si="9"/>
        <v>#N/A</v>
      </c>
      <c r="J239" s="395" t="e">
        <f t="shared" si="19"/>
        <v>#N/A</v>
      </c>
      <c r="K239" s="396" t="e">
        <f t="shared" si="10"/>
        <v>#N/A</v>
      </c>
      <c r="L239" s="368"/>
      <c r="M239" s="368"/>
      <c r="N239" s="372"/>
      <c r="O239" s="3" t="e">
        <f t="shared" si="11"/>
        <v>#N/A</v>
      </c>
      <c r="P239" s="397" t="e">
        <f t="shared" si="12"/>
        <v>#N/A</v>
      </c>
      <c r="Q239" s="3" t="e">
        <f t="shared" si="13"/>
        <v>#N/A</v>
      </c>
      <c r="R239" s="369" t="e">
        <f t="shared" si="14"/>
        <v>#N/A</v>
      </c>
      <c r="S239" s="369" t="e">
        <f t="shared" si="15"/>
        <v>#N/A</v>
      </c>
      <c r="T239" s="398" t="e">
        <f t="shared" si="16"/>
        <v>#N/A</v>
      </c>
      <c r="U239" s="368"/>
      <c r="V239" s="368"/>
      <c r="W239" s="368"/>
      <c r="X239" s="368"/>
      <c r="Y239" s="368"/>
      <c r="Z239" s="368"/>
      <c r="AA239" s="368"/>
      <c r="AB239" s="368"/>
      <c r="AC239" s="368"/>
      <c r="AD239" s="368"/>
      <c r="AE239" s="368"/>
      <c r="AF239" s="368"/>
      <c r="AG239" s="368"/>
      <c r="AH239" s="368"/>
      <c r="AI239" s="368"/>
      <c r="AJ239" s="368"/>
      <c r="AK239" s="368"/>
      <c r="AL239" s="368"/>
      <c r="AM239" s="368"/>
      <c r="AN239" s="368"/>
    </row>
    <row r="240" spans="1:40" ht="12.75" customHeight="1">
      <c r="A240" s="151">
        <f t="shared" si="5"/>
        <v>15.166666666666666</v>
      </c>
      <c r="B240" s="393">
        <f t="shared" si="17"/>
        <v>910</v>
      </c>
      <c r="C240" s="186">
        <f>Hydrograph!B199</f>
        <v>0</v>
      </c>
      <c r="D240" s="394">
        <f t="shared" si="6"/>
        <v>0</v>
      </c>
      <c r="E240" s="395" t="e">
        <f t="shared" ref="E240:F240" si="200">H239</f>
        <v>#N/A</v>
      </c>
      <c r="F240" s="375" t="e">
        <f t="shared" si="200"/>
        <v>#N/A</v>
      </c>
      <c r="G240" s="375" t="e">
        <f t="shared" si="7"/>
        <v>#N/A</v>
      </c>
      <c r="H240" s="395" t="e">
        <f t="shared" si="8"/>
        <v>#N/A</v>
      </c>
      <c r="I240" s="375" t="e">
        <f t="shared" si="9"/>
        <v>#N/A</v>
      </c>
      <c r="J240" s="395" t="e">
        <f t="shared" si="19"/>
        <v>#N/A</v>
      </c>
      <c r="K240" s="396" t="e">
        <f t="shared" si="10"/>
        <v>#N/A</v>
      </c>
      <c r="L240" s="368"/>
      <c r="M240" s="368"/>
      <c r="N240" s="372"/>
      <c r="O240" s="3" t="e">
        <f t="shared" si="11"/>
        <v>#N/A</v>
      </c>
      <c r="P240" s="397" t="e">
        <f t="shared" si="12"/>
        <v>#N/A</v>
      </c>
      <c r="Q240" s="3" t="e">
        <f t="shared" si="13"/>
        <v>#N/A</v>
      </c>
      <c r="R240" s="369" t="e">
        <f t="shared" si="14"/>
        <v>#N/A</v>
      </c>
      <c r="S240" s="369" t="e">
        <f t="shared" si="15"/>
        <v>#N/A</v>
      </c>
      <c r="T240" s="398" t="e">
        <f t="shared" si="16"/>
        <v>#N/A</v>
      </c>
      <c r="U240" s="368"/>
      <c r="V240" s="368"/>
      <c r="W240" s="368"/>
      <c r="X240" s="368"/>
      <c r="Y240" s="368"/>
      <c r="Z240" s="368"/>
      <c r="AA240" s="368"/>
      <c r="AB240" s="368"/>
      <c r="AC240" s="368"/>
      <c r="AD240" s="368"/>
      <c r="AE240" s="368"/>
      <c r="AF240" s="368"/>
      <c r="AG240" s="368"/>
      <c r="AH240" s="368"/>
      <c r="AI240" s="368"/>
      <c r="AJ240" s="368"/>
      <c r="AK240" s="368"/>
      <c r="AL240" s="368"/>
      <c r="AM240" s="368"/>
      <c r="AN240" s="368"/>
    </row>
    <row r="241" spans="1:40" ht="12.75" customHeight="1">
      <c r="A241" s="151">
        <f t="shared" si="5"/>
        <v>15.25</v>
      </c>
      <c r="B241" s="393">
        <f t="shared" si="17"/>
        <v>915</v>
      </c>
      <c r="C241" s="186">
        <f>Hydrograph!B200</f>
        <v>0</v>
      </c>
      <c r="D241" s="394">
        <f t="shared" si="6"/>
        <v>0</v>
      </c>
      <c r="E241" s="395" t="e">
        <f t="shared" ref="E241:F241" si="201">H240</f>
        <v>#N/A</v>
      </c>
      <c r="F241" s="375" t="e">
        <f t="shared" si="201"/>
        <v>#N/A</v>
      </c>
      <c r="G241" s="375" t="e">
        <f t="shared" si="7"/>
        <v>#N/A</v>
      </c>
      <c r="H241" s="395" t="e">
        <f t="shared" si="8"/>
        <v>#N/A</v>
      </c>
      <c r="I241" s="375" t="e">
        <f t="shared" si="9"/>
        <v>#N/A</v>
      </c>
      <c r="J241" s="395" t="e">
        <f t="shared" si="19"/>
        <v>#N/A</v>
      </c>
      <c r="K241" s="396" t="e">
        <f t="shared" si="10"/>
        <v>#N/A</v>
      </c>
      <c r="L241" s="368"/>
      <c r="M241" s="368"/>
      <c r="N241" s="372"/>
      <c r="O241" s="3" t="e">
        <f t="shared" si="11"/>
        <v>#N/A</v>
      </c>
      <c r="P241" s="397" t="e">
        <f t="shared" si="12"/>
        <v>#N/A</v>
      </c>
      <c r="Q241" s="3" t="e">
        <f t="shared" si="13"/>
        <v>#N/A</v>
      </c>
      <c r="R241" s="369" t="e">
        <f t="shared" si="14"/>
        <v>#N/A</v>
      </c>
      <c r="S241" s="369" t="e">
        <f t="shared" si="15"/>
        <v>#N/A</v>
      </c>
      <c r="T241" s="398" t="e">
        <f t="shared" si="16"/>
        <v>#N/A</v>
      </c>
      <c r="U241" s="368"/>
      <c r="V241" s="368"/>
      <c r="W241" s="368"/>
      <c r="X241" s="368"/>
      <c r="Y241" s="368"/>
      <c r="Z241" s="368"/>
      <c r="AA241" s="368"/>
      <c r="AB241" s="368"/>
      <c r="AC241" s="368"/>
      <c r="AD241" s="368"/>
      <c r="AE241" s="368"/>
      <c r="AF241" s="368"/>
      <c r="AG241" s="368"/>
      <c r="AH241" s="368"/>
      <c r="AI241" s="368"/>
      <c r="AJ241" s="368"/>
      <c r="AK241" s="368"/>
      <c r="AL241" s="368"/>
      <c r="AM241" s="368"/>
      <c r="AN241" s="368"/>
    </row>
    <row r="242" spans="1:40" ht="12.75" customHeight="1">
      <c r="A242" s="151">
        <f t="shared" si="5"/>
        <v>15.333333333333334</v>
      </c>
      <c r="B242" s="393">
        <f t="shared" si="17"/>
        <v>920</v>
      </c>
      <c r="C242" s="186">
        <f>Hydrograph!B201</f>
        <v>0</v>
      </c>
      <c r="D242" s="394">
        <f t="shared" si="6"/>
        <v>0</v>
      </c>
      <c r="E242" s="395" t="e">
        <f t="shared" ref="E242:F242" si="202">H241</f>
        <v>#N/A</v>
      </c>
      <c r="F242" s="375" t="e">
        <f t="shared" si="202"/>
        <v>#N/A</v>
      </c>
      <c r="G242" s="375" t="e">
        <f t="shared" si="7"/>
        <v>#N/A</v>
      </c>
      <c r="H242" s="395" t="e">
        <f t="shared" si="8"/>
        <v>#N/A</v>
      </c>
      <c r="I242" s="375" t="e">
        <f t="shared" si="9"/>
        <v>#N/A</v>
      </c>
      <c r="J242" s="395" t="e">
        <f t="shared" si="19"/>
        <v>#N/A</v>
      </c>
      <c r="K242" s="396" t="e">
        <f t="shared" si="10"/>
        <v>#N/A</v>
      </c>
      <c r="L242" s="368"/>
      <c r="M242" s="368"/>
      <c r="N242" s="372"/>
      <c r="O242" s="3" t="e">
        <f t="shared" si="11"/>
        <v>#N/A</v>
      </c>
      <c r="P242" s="397" t="e">
        <f t="shared" si="12"/>
        <v>#N/A</v>
      </c>
      <c r="Q242" s="3" t="e">
        <f t="shared" si="13"/>
        <v>#N/A</v>
      </c>
      <c r="R242" s="369" t="e">
        <f t="shared" si="14"/>
        <v>#N/A</v>
      </c>
      <c r="S242" s="369" t="e">
        <f t="shared" si="15"/>
        <v>#N/A</v>
      </c>
      <c r="T242" s="398" t="e">
        <f t="shared" si="16"/>
        <v>#N/A</v>
      </c>
      <c r="U242" s="368"/>
      <c r="V242" s="368"/>
      <c r="W242" s="368"/>
      <c r="X242" s="368"/>
      <c r="Y242" s="368"/>
      <c r="Z242" s="368"/>
      <c r="AA242" s="368"/>
      <c r="AB242" s="368"/>
      <c r="AC242" s="368"/>
      <c r="AD242" s="368"/>
      <c r="AE242" s="368"/>
      <c r="AF242" s="368"/>
      <c r="AG242" s="368"/>
      <c r="AH242" s="368"/>
      <c r="AI242" s="368"/>
      <c r="AJ242" s="368"/>
      <c r="AK242" s="368"/>
      <c r="AL242" s="368"/>
      <c r="AM242" s="368"/>
      <c r="AN242" s="368"/>
    </row>
    <row r="243" spans="1:40" ht="12.75" customHeight="1">
      <c r="A243" s="151">
        <f t="shared" si="5"/>
        <v>15.416666666666666</v>
      </c>
      <c r="B243" s="393">
        <f t="shared" si="17"/>
        <v>925</v>
      </c>
      <c r="C243" s="186">
        <f>Hydrograph!B202</f>
        <v>0</v>
      </c>
      <c r="D243" s="394">
        <f t="shared" si="6"/>
        <v>0</v>
      </c>
      <c r="E243" s="395" t="e">
        <f t="shared" ref="E243:F243" si="203">H242</f>
        <v>#N/A</v>
      </c>
      <c r="F243" s="375" t="e">
        <f t="shared" si="203"/>
        <v>#N/A</v>
      </c>
      <c r="G243" s="375" t="e">
        <f t="shared" si="7"/>
        <v>#N/A</v>
      </c>
      <c r="H243" s="395" t="e">
        <f t="shared" si="8"/>
        <v>#N/A</v>
      </c>
      <c r="I243" s="375" t="e">
        <f t="shared" si="9"/>
        <v>#N/A</v>
      </c>
      <c r="J243" s="395" t="e">
        <f t="shared" si="19"/>
        <v>#N/A</v>
      </c>
      <c r="K243" s="396" t="e">
        <f t="shared" si="10"/>
        <v>#N/A</v>
      </c>
      <c r="L243" s="368"/>
      <c r="M243" s="368"/>
      <c r="N243" s="372"/>
      <c r="O243" s="3" t="e">
        <f t="shared" si="11"/>
        <v>#N/A</v>
      </c>
      <c r="P243" s="397" t="e">
        <f t="shared" si="12"/>
        <v>#N/A</v>
      </c>
      <c r="Q243" s="3" t="e">
        <f t="shared" si="13"/>
        <v>#N/A</v>
      </c>
      <c r="R243" s="369" t="e">
        <f t="shared" si="14"/>
        <v>#N/A</v>
      </c>
      <c r="S243" s="369" t="e">
        <f t="shared" si="15"/>
        <v>#N/A</v>
      </c>
      <c r="T243" s="398" t="e">
        <f t="shared" si="16"/>
        <v>#N/A</v>
      </c>
      <c r="U243" s="368"/>
      <c r="V243" s="368"/>
      <c r="W243" s="368"/>
      <c r="X243" s="368"/>
      <c r="Y243" s="368"/>
      <c r="Z243" s="368"/>
      <c r="AA243" s="368"/>
      <c r="AB243" s="368"/>
      <c r="AC243" s="368"/>
      <c r="AD243" s="368"/>
      <c r="AE243" s="368"/>
      <c r="AF243" s="368"/>
      <c r="AG243" s="368"/>
      <c r="AH243" s="368"/>
      <c r="AI243" s="368"/>
      <c r="AJ243" s="368"/>
      <c r="AK243" s="368"/>
      <c r="AL243" s="368"/>
      <c r="AM243" s="368"/>
      <c r="AN243" s="368"/>
    </row>
    <row r="244" spans="1:40" ht="12.75" customHeight="1">
      <c r="A244" s="151">
        <f t="shared" si="5"/>
        <v>15.5</v>
      </c>
      <c r="B244" s="393">
        <f t="shared" si="17"/>
        <v>930</v>
      </c>
      <c r="C244" s="186">
        <f>Hydrograph!B203</f>
        <v>0</v>
      </c>
      <c r="D244" s="394">
        <f t="shared" si="6"/>
        <v>0</v>
      </c>
      <c r="E244" s="395" t="e">
        <f t="shared" ref="E244:F244" si="204">H243</f>
        <v>#N/A</v>
      </c>
      <c r="F244" s="375" t="e">
        <f t="shared" si="204"/>
        <v>#N/A</v>
      </c>
      <c r="G244" s="375" t="e">
        <f t="shared" si="7"/>
        <v>#N/A</v>
      </c>
      <c r="H244" s="395" t="e">
        <f t="shared" si="8"/>
        <v>#N/A</v>
      </c>
      <c r="I244" s="375" t="e">
        <f t="shared" si="9"/>
        <v>#N/A</v>
      </c>
      <c r="J244" s="395" t="e">
        <f t="shared" si="19"/>
        <v>#N/A</v>
      </c>
      <c r="K244" s="396" t="e">
        <f t="shared" si="10"/>
        <v>#N/A</v>
      </c>
      <c r="L244" s="368"/>
      <c r="M244" s="368"/>
      <c r="N244" s="372"/>
      <c r="O244" s="3" t="e">
        <f t="shared" si="11"/>
        <v>#N/A</v>
      </c>
      <c r="P244" s="397" t="e">
        <f t="shared" si="12"/>
        <v>#N/A</v>
      </c>
      <c r="Q244" s="3" t="e">
        <f t="shared" si="13"/>
        <v>#N/A</v>
      </c>
      <c r="R244" s="369" t="e">
        <f t="shared" si="14"/>
        <v>#N/A</v>
      </c>
      <c r="S244" s="369" t="e">
        <f t="shared" si="15"/>
        <v>#N/A</v>
      </c>
      <c r="T244" s="398" t="e">
        <f t="shared" si="16"/>
        <v>#N/A</v>
      </c>
      <c r="U244" s="368"/>
      <c r="V244" s="368"/>
      <c r="W244" s="368"/>
      <c r="X244" s="368"/>
      <c r="Y244" s="368"/>
      <c r="Z244" s="368"/>
      <c r="AA244" s="368"/>
      <c r="AB244" s="368"/>
      <c r="AC244" s="368"/>
      <c r="AD244" s="368"/>
      <c r="AE244" s="368"/>
      <c r="AF244" s="368"/>
      <c r="AG244" s="368"/>
      <c r="AH244" s="368"/>
      <c r="AI244" s="368"/>
      <c r="AJ244" s="368"/>
      <c r="AK244" s="368"/>
      <c r="AL244" s="368"/>
      <c r="AM244" s="368"/>
      <c r="AN244" s="368"/>
    </row>
    <row r="245" spans="1:40" ht="12.75" customHeight="1">
      <c r="A245" s="151">
        <f t="shared" si="5"/>
        <v>15.583333333333334</v>
      </c>
      <c r="B245" s="393">
        <f t="shared" si="17"/>
        <v>935</v>
      </c>
      <c r="C245" s="186">
        <f>Hydrograph!B204</f>
        <v>0</v>
      </c>
      <c r="D245" s="394">
        <f t="shared" si="6"/>
        <v>0</v>
      </c>
      <c r="E245" s="395" t="e">
        <f t="shared" ref="E245:F245" si="205">H244</f>
        <v>#N/A</v>
      </c>
      <c r="F245" s="375" t="e">
        <f t="shared" si="205"/>
        <v>#N/A</v>
      </c>
      <c r="G245" s="375" t="e">
        <f t="shared" si="7"/>
        <v>#N/A</v>
      </c>
      <c r="H245" s="395" t="e">
        <f t="shared" si="8"/>
        <v>#N/A</v>
      </c>
      <c r="I245" s="375" t="e">
        <f t="shared" si="9"/>
        <v>#N/A</v>
      </c>
      <c r="J245" s="395" t="e">
        <f t="shared" si="19"/>
        <v>#N/A</v>
      </c>
      <c r="K245" s="396" t="e">
        <f t="shared" si="10"/>
        <v>#N/A</v>
      </c>
      <c r="L245" s="368"/>
      <c r="M245" s="368"/>
      <c r="N245" s="372"/>
      <c r="O245" s="3" t="e">
        <f t="shared" si="11"/>
        <v>#N/A</v>
      </c>
      <c r="P245" s="397" t="e">
        <f t="shared" si="12"/>
        <v>#N/A</v>
      </c>
      <c r="Q245" s="3" t="e">
        <f t="shared" si="13"/>
        <v>#N/A</v>
      </c>
      <c r="R245" s="369" t="e">
        <f t="shared" si="14"/>
        <v>#N/A</v>
      </c>
      <c r="S245" s="369" t="e">
        <f t="shared" si="15"/>
        <v>#N/A</v>
      </c>
      <c r="T245" s="398" t="e">
        <f t="shared" si="16"/>
        <v>#N/A</v>
      </c>
      <c r="U245" s="368"/>
      <c r="V245" s="368"/>
      <c r="W245" s="368"/>
      <c r="X245" s="368"/>
      <c r="Y245" s="368"/>
      <c r="Z245" s="368"/>
      <c r="AA245" s="368"/>
      <c r="AB245" s="368"/>
      <c r="AC245" s="368"/>
      <c r="AD245" s="368"/>
      <c r="AE245" s="368"/>
      <c r="AF245" s="368"/>
      <c r="AG245" s="368"/>
      <c r="AH245" s="368"/>
      <c r="AI245" s="368"/>
      <c r="AJ245" s="368"/>
      <c r="AK245" s="368"/>
      <c r="AL245" s="368"/>
      <c r="AM245" s="368"/>
      <c r="AN245" s="368"/>
    </row>
    <row r="246" spans="1:40" ht="12.75" customHeight="1">
      <c r="A246" s="151">
        <f t="shared" si="5"/>
        <v>15.666666666666666</v>
      </c>
      <c r="B246" s="393">
        <f t="shared" si="17"/>
        <v>940</v>
      </c>
      <c r="C246" s="186">
        <f>Hydrograph!B205</f>
        <v>0</v>
      </c>
      <c r="D246" s="394">
        <f t="shared" si="6"/>
        <v>0</v>
      </c>
      <c r="E246" s="395" t="e">
        <f t="shared" ref="E246:F246" si="206">H245</f>
        <v>#N/A</v>
      </c>
      <c r="F246" s="375" t="e">
        <f t="shared" si="206"/>
        <v>#N/A</v>
      </c>
      <c r="G246" s="375" t="e">
        <f t="shared" si="7"/>
        <v>#N/A</v>
      </c>
      <c r="H246" s="395" t="e">
        <f t="shared" si="8"/>
        <v>#N/A</v>
      </c>
      <c r="I246" s="375" t="e">
        <f t="shared" si="9"/>
        <v>#N/A</v>
      </c>
      <c r="J246" s="395" t="e">
        <f t="shared" si="19"/>
        <v>#N/A</v>
      </c>
      <c r="K246" s="396" t="e">
        <f t="shared" si="10"/>
        <v>#N/A</v>
      </c>
      <c r="L246" s="368"/>
      <c r="M246" s="368"/>
      <c r="N246" s="372"/>
      <c r="O246" s="3" t="e">
        <f t="shared" si="11"/>
        <v>#N/A</v>
      </c>
      <c r="P246" s="397" t="e">
        <f t="shared" si="12"/>
        <v>#N/A</v>
      </c>
      <c r="Q246" s="3" t="e">
        <f t="shared" si="13"/>
        <v>#N/A</v>
      </c>
      <c r="R246" s="369" t="e">
        <f t="shared" si="14"/>
        <v>#N/A</v>
      </c>
      <c r="S246" s="369" t="e">
        <f t="shared" si="15"/>
        <v>#N/A</v>
      </c>
      <c r="T246" s="398" t="e">
        <f t="shared" si="16"/>
        <v>#N/A</v>
      </c>
      <c r="U246" s="368"/>
      <c r="V246" s="368"/>
      <c r="W246" s="368"/>
      <c r="X246" s="368"/>
      <c r="Y246" s="368"/>
      <c r="Z246" s="368"/>
      <c r="AA246" s="368"/>
      <c r="AB246" s="368"/>
      <c r="AC246" s="368"/>
      <c r="AD246" s="368"/>
      <c r="AE246" s="368"/>
      <c r="AF246" s="368"/>
      <c r="AG246" s="368"/>
      <c r="AH246" s="368"/>
      <c r="AI246" s="368"/>
      <c r="AJ246" s="368"/>
      <c r="AK246" s="368"/>
      <c r="AL246" s="368"/>
      <c r="AM246" s="368"/>
      <c r="AN246" s="368"/>
    </row>
    <row r="247" spans="1:40" ht="12.75" customHeight="1">
      <c r="A247" s="151">
        <f t="shared" si="5"/>
        <v>15.75</v>
      </c>
      <c r="B247" s="393">
        <f t="shared" si="17"/>
        <v>945</v>
      </c>
      <c r="C247" s="186">
        <f>Hydrograph!B206</f>
        <v>0</v>
      </c>
      <c r="D247" s="394">
        <f t="shared" si="6"/>
        <v>0</v>
      </c>
      <c r="E247" s="395" t="e">
        <f t="shared" ref="E247:F247" si="207">H246</f>
        <v>#N/A</v>
      </c>
      <c r="F247" s="375" t="e">
        <f t="shared" si="207"/>
        <v>#N/A</v>
      </c>
      <c r="G247" s="375" t="e">
        <f t="shared" si="7"/>
        <v>#N/A</v>
      </c>
      <c r="H247" s="395" t="e">
        <f t="shared" si="8"/>
        <v>#N/A</v>
      </c>
      <c r="I247" s="375" t="e">
        <f t="shared" si="9"/>
        <v>#N/A</v>
      </c>
      <c r="J247" s="395" t="e">
        <f t="shared" si="19"/>
        <v>#N/A</v>
      </c>
      <c r="K247" s="396" t="e">
        <f t="shared" si="10"/>
        <v>#N/A</v>
      </c>
      <c r="L247" s="368"/>
      <c r="M247" s="368"/>
      <c r="N247" s="372"/>
      <c r="O247" s="3" t="e">
        <f t="shared" si="11"/>
        <v>#N/A</v>
      </c>
      <c r="P247" s="397" t="e">
        <f t="shared" si="12"/>
        <v>#N/A</v>
      </c>
      <c r="Q247" s="3" t="e">
        <f t="shared" si="13"/>
        <v>#N/A</v>
      </c>
      <c r="R247" s="369" t="e">
        <f t="shared" si="14"/>
        <v>#N/A</v>
      </c>
      <c r="S247" s="369" t="e">
        <f t="shared" si="15"/>
        <v>#N/A</v>
      </c>
      <c r="T247" s="398" t="e">
        <f t="shared" si="16"/>
        <v>#N/A</v>
      </c>
      <c r="U247" s="368"/>
      <c r="V247" s="368"/>
      <c r="W247" s="368"/>
      <c r="X247" s="368"/>
      <c r="Y247" s="368"/>
      <c r="Z247" s="368"/>
      <c r="AA247" s="368"/>
      <c r="AB247" s="368"/>
      <c r="AC247" s="368"/>
      <c r="AD247" s="368"/>
      <c r="AE247" s="368"/>
      <c r="AF247" s="368"/>
      <c r="AG247" s="368"/>
      <c r="AH247" s="368"/>
      <c r="AI247" s="368"/>
      <c r="AJ247" s="368"/>
      <c r="AK247" s="368"/>
      <c r="AL247" s="368"/>
      <c r="AM247" s="368"/>
      <c r="AN247" s="368"/>
    </row>
    <row r="248" spans="1:40" ht="12.75" customHeight="1">
      <c r="A248" s="151">
        <f t="shared" si="5"/>
        <v>15.833333333333334</v>
      </c>
      <c r="B248" s="393">
        <f t="shared" si="17"/>
        <v>950</v>
      </c>
      <c r="C248" s="186">
        <f>Hydrograph!B207</f>
        <v>0</v>
      </c>
      <c r="D248" s="394">
        <f t="shared" si="6"/>
        <v>0</v>
      </c>
      <c r="E248" s="395" t="e">
        <f t="shared" ref="E248:F248" si="208">H247</f>
        <v>#N/A</v>
      </c>
      <c r="F248" s="375" t="e">
        <f t="shared" si="208"/>
        <v>#N/A</v>
      </c>
      <c r="G248" s="375" t="e">
        <f t="shared" si="7"/>
        <v>#N/A</v>
      </c>
      <c r="H248" s="395" t="e">
        <f t="shared" si="8"/>
        <v>#N/A</v>
      </c>
      <c r="I248" s="375" t="e">
        <f t="shared" si="9"/>
        <v>#N/A</v>
      </c>
      <c r="J248" s="395" t="e">
        <f t="shared" si="19"/>
        <v>#N/A</v>
      </c>
      <c r="K248" s="396" t="e">
        <f t="shared" si="10"/>
        <v>#N/A</v>
      </c>
      <c r="L248" s="368"/>
      <c r="M248" s="368"/>
      <c r="N248" s="372"/>
      <c r="O248" s="3" t="e">
        <f t="shared" si="11"/>
        <v>#N/A</v>
      </c>
      <c r="P248" s="397" t="e">
        <f t="shared" si="12"/>
        <v>#N/A</v>
      </c>
      <c r="Q248" s="3" t="e">
        <f t="shared" si="13"/>
        <v>#N/A</v>
      </c>
      <c r="R248" s="369" t="e">
        <f t="shared" si="14"/>
        <v>#N/A</v>
      </c>
      <c r="S248" s="369" t="e">
        <f t="shared" si="15"/>
        <v>#N/A</v>
      </c>
      <c r="T248" s="398" t="e">
        <f t="shared" si="16"/>
        <v>#N/A</v>
      </c>
      <c r="U248" s="368"/>
      <c r="V248" s="368"/>
      <c r="W248" s="368"/>
      <c r="X248" s="368"/>
      <c r="Y248" s="368"/>
      <c r="Z248" s="368"/>
      <c r="AA248" s="368"/>
      <c r="AB248" s="368"/>
      <c r="AC248" s="368"/>
      <c r="AD248" s="368"/>
      <c r="AE248" s="368"/>
      <c r="AF248" s="368"/>
      <c r="AG248" s="368"/>
      <c r="AH248" s="368"/>
      <c r="AI248" s="368"/>
      <c r="AJ248" s="368"/>
      <c r="AK248" s="368"/>
      <c r="AL248" s="368"/>
      <c r="AM248" s="368"/>
      <c r="AN248" s="368"/>
    </row>
    <row r="249" spans="1:40" ht="12.75" customHeight="1">
      <c r="A249" s="151">
        <f t="shared" si="5"/>
        <v>15.916666666666666</v>
      </c>
      <c r="B249" s="393">
        <f t="shared" si="17"/>
        <v>955</v>
      </c>
      <c r="C249" s="186">
        <f>Hydrograph!B208</f>
        <v>0</v>
      </c>
      <c r="D249" s="394">
        <f t="shared" si="6"/>
        <v>0</v>
      </c>
      <c r="E249" s="395" t="e">
        <f t="shared" ref="E249:F249" si="209">H248</f>
        <v>#N/A</v>
      </c>
      <c r="F249" s="375" t="e">
        <f t="shared" si="209"/>
        <v>#N/A</v>
      </c>
      <c r="G249" s="375" t="e">
        <f t="shared" si="7"/>
        <v>#N/A</v>
      </c>
      <c r="H249" s="395" t="e">
        <f t="shared" si="8"/>
        <v>#N/A</v>
      </c>
      <c r="I249" s="375" t="e">
        <f t="shared" si="9"/>
        <v>#N/A</v>
      </c>
      <c r="J249" s="395" t="e">
        <f t="shared" si="19"/>
        <v>#N/A</v>
      </c>
      <c r="K249" s="396" t="e">
        <f t="shared" si="10"/>
        <v>#N/A</v>
      </c>
      <c r="L249" s="368"/>
      <c r="M249" s="368"/>
      <c r="N249" s="372"/>
      <c r="O249" s="3" t="e">
        <f t="shared" si="11"/>
        <v>#N/A</v>
      </c>
      <c r="P249" s="397" t="e">
        <f t="shared" si="12"/>
        <v>#N/A</v>
      </c>
      <c r="Q249" s="3" t="e">
        <f t="shared" si="13"/>
        <v>#N/A</v>
      </c>
      <c r="R249" s="369" t="e">
        <f t="shared" si="14"/>
        <v>#N/A</v>
      </c>
      <c r="S249" s="369" t="e">
        <f t="shared" si="15"/>
        <v>#N/A</v>
      </c>
      <c r="T249" s="398" t="e">
        <f t="shared" si="16"/>
        <v>#N/A</v>
      </c>
      <c r="U249" s="368"/>
      <c r="V249" s="368"/>
      <c r="W249" s="368"/>
      <c r="X249" s="368"/>
      <c r="Y249" s="368"/>
      <c r="Z249" s="368"/>
      <c r="AA249" s="368"/>
      <c r="AB249" s="368"/>
      <c r="AC249" s="368"/>
      <c r="AD249" s="368"/>
      <c r="AE249" s="368"/>
      <c r="AF249" s="368"/>
      <c r="AG249" s="368"/>
      <c r="AH249" s="368"/>
      <c r="AI249" s="368"/>
      <c r="AJ249" s="368"/>
      <c r="AK249" s="368"/>
      <c r="AL249" s="368"/>
      <c r="AM249" s="368"/>
      <c r="AN249" s="368"/>
    </row>
    <row r="250" spans="1:40" ht="12.75" customHeight="1">
      <c r="A250" s="151">
        <f t="shared" si="5"/>
        <v>16</v>
      </c>
      <c r="B250" s="393">
        <f t="shared" si="17"/>
        <v>960</v>
      </c>
      <c r="C250" s="186">
        <f>Hydrograph!B209</f>
        <v>0</v>
      </c>
      <c r="D250" s="394">
        <f t="shared" si="6"/>
        <v>0</v>
      </c>
      <c r="E250" s="395" t="e">
        <f t="shared" ref="E250:F250" si="210">H249</f>
        <v>#N/A</v>
      </c>
      <c r="F250" s="375" t="e">
        <f t="shared" si="210"/>
        <v>#N/A</v>
      </c>
      <c r="G250" s="375" t="e">
        <f t="shared" si="7"/>
        <v>#N/A</v>
      </c>
      <c r="H250" s="395" t="e">
        <f t="shared" si="8"/>
        <v>#N/A</v>
      </c>
      <c r="I250" s="375" t="e">
        <f t="shared" si="9"/>
        <v>#N/A</v>
      </c>
      <c r="J250" s="395" t="e">
        <f t="shared" si="19"/>
        <v>#N/A</v>
      </c>
      <c r="K250" s="396" t="e">
        <f t="shared" si="10"/>
        <v>#N/A</v>
      </c>
      <c r="L250" s="368"/>
      <c r="M250" s="368"/>
      <c r="N250" s="372"/>
      <c r="O250" s="3" t="e">
        <f t="shared" si="11"/>
        <v>#N/A</v>
      </c>
      <c r="P250" s="397" t="e">
        <f t="shared" si="12"/>
        <v>#N/A</v>
      </c>
      <c r="Q250" s="3" t="e">
        <f t="shared" si="13"/>
        <v>#N/A</v>
      </c>
      <c r="R250" s="369" t="e">
        <f t="shared" si="14"/>
        <v>#N/A</v>
      </c>
      <c r="S250" s="369" t="e">
        <f t="shared" si="15"/>
        <v>#N/A</v>
      </c>
      <c r="T250" s="398" t="e">
        <f t="shared" si="16"/>
        <v>#N/A</v>
      </c>
      <c r="U250" s="368"/>
      <c r="V250" s="368"/>
      <c r="W250" s="368"/>
      <c r="X250" s="368"/>
      <c r="Y250" s="368"/>
      <c r="Z250" s="368"/>
      <c r="AA250" s="368"/>
      <c r="AB250" s="368"/>
      <c r="AC250" s="368"/>
      <c r="AD250" s="368"/>
      <c r="AE250" s="368"/>
      <c r="AF250" s="368"/>
      <c r="AG250" s="368"/>
      <c r="AH250" s="368"/>
      <c r="AI250" s="368"/>
      <c r="AJ250" s="368"/>
      <c r="AK250" s="368"/>
      <c r="AL250" s="368"/>
      <c r="AM250" s="368"/>
      <c r="AN250" s="368"/>
    </row>
    <row r="251" spans="1:40" ht="12.75" customHeight="1">
      <c r="A251" s="151">
        <f t="shared" si="5"/>
        <v>16.083333333333332</v>
      </c>
      <c r="B251" s="393">
        <f t="shared" si="17"/>
        <v>965</v>
      </c>
      <c r="C251" s="186">
        <f>Hydrograph!B210</f>
        <v>0</v>
      </c>
      <c r="D251" s="394">
        <f t="shared" si="6"/>
        <v>0</v>
      </c>
      <c r="E251" s="395" t="e">
        <f t="shared" ref="E251:F251" si="211">H250</f>
        <v>#N/A</v>
      </c>
      <c r="F251" s="375" t="e">
        <f t="shared" si="211"/>
        <v>#N/A</v>
      </c>
      <c r="G251" s="375" t="e">
        <f t="shared" si="7"/>
        <v>#N/A</v>
      </c>
      <c r="H251" s="395" t="e">
        <f t="shared" si="8"/>
        <v>#N/A</v>
      </c>
      <c r="I251" s="375" t="e">
        <f t="shared" si="9"/>
        <v>#N/A</v>
      </c>
      <c r="J251" s="395" t="e">
        <f t="shared" si="19"/>
        <v>#N/A</v>
      </c>
      <c r="K251" s="396" t="e">
        <f t="shared" si="10"/>
        <v>#N/A</v>
      </c>
      <c r="L251" s="368"/>
      <c r="M251" s="368"/>
      <c r="N251" s="372"/>
      <c r="O251" s="3" t="e">
        <f t="shared" si="11"/>
        <v>#N/A</v>
      </c>
      <c r="P251" s="397" t="e">
        <f t="shared" si="12"/>
        <v>#N/A</v>
      </c>
      <c r="Q251" s="3" t="e">
        <f t="shared" si="13"/>
        <v>#N/A</v>
      </c>
      <c r="R251" s="369" t="e">
        <f t="shared" si="14"/>
        <v>#N/A</v>
      </c>
      <c r="S251" s="369" t="e">
        <f t="shared" si="15"/>
        <v>#N/A</v>
      </c>
      <c r="T251" s="398" t="e">
        <f t="shared" si="16"/>
        <v>#N/A</v>
      </c>
      <c r="U251" s="368"/>
      <c r="V251" s="368"/>
      <c r="W251" s="368"/>
      <c r="X251" s="368"/>
      <c r="Y251" s="368"/>
      <c r="Z251" s="368"/>
      <c r="AA251" s="368"/>
      <c r="AB251" s="368"/>
      <c r="AC251" s="368"/>
      <c r="AD251" s="368"/>
      <c r="AE251" s="368"/>
      <c r="AF251" s="368"/>
      <c r="AG251" s="368"/>
      <c r="AH251" s="368"/>
      <c r="AI251" s="368"/>
      <c r="AJ251" s="368"/>
      <c r="AK251" s="368"/>
      <c r="AL251" s="368"/>
      <c r="AM251" s="368"/>
      <c r="AN251" s="368"/>
    </row>
    <row r="252" spans="1:40" ht="12.75" customHeight="1">
      <c r="A252" s="151">
        <f t="shared" si="5"/>
        <v>16.166666666666668</v>
      </c>
      <c r="B252" s="393">
        <f t="shared" si="17"/>
        <v>970</v>
      </c>
      <c r="C252" s="186">
        <f>Hydrograph!B211</f>
        <v>0</v>
      </c>
      <c r="D252" s="394">
        <f t="shared" si="6"/>
        <v>0</v>
      </c>
      <c r="E252" s="395" t="e">
        <f t="shared" ref="E252:F252" si="212">H251</f>
        <v>#N/A</v>
      </c>
      <c r="F252" s="375" t="e">
        <f t="shared" si="212"/>
        <v>#N/A</v>
      </c>
      <c r="G252" s="375" t="e">
        <f t="shared" si="7"/>
        <v>#N/A</v>
      </c>
      <c r="H252" s="395" t="e">
        <f t="shared" si="8"/>
        <v>#N/A</v>
      </c>
      <c r="I252" s="375" t="e">
        <f t="shared" si="9"/>
        <v>#N/A</v>
      </c>
      <c r="J252" s="395" t="e">
        <f t="shared" si="19"/>
        <v>#N/A</v>
      </c>
      <c r="K252" s="396" t="e">
        <f t="shared" si="10"/>
        <v>#N/A</v>
      </c>
      <c r="L252" s="368"/>
      <c r="M252" s="368"/>
      <c r="N252" s="372"/>
      <c r="O252" s="3" t="e">
        <f t="shared" si="11"/>
        <v>#N/A</v>
      </c>
      <c r="P252" s="397" t="e">
        <f t="shared" si="12"/>
        <v>#N/A</v>
      </c>
      <c r="Q252" s="3" t="e">
        <f t="shared" si="13"/>
        <v>#N/A</v>
      </c>
      <c r="R252" s="369" t="e">
        <f t="shared" si="14"/>
        <v>#N/A</v>
      </c>
      <c r="S252" s="369" t="e">
        <f t="shared" si="15"/>
        <v>#N/A</v>
      </c>
      <c r="T252" s="398" t="e">
        <f t="shared" si="16"/>
        <v>#N/A</v>
      </c>
      <c r="U252" s="368"/>
      <c r="V252" s="368"/>
      <c r="W252" s="368"/>
      <c r="X252" s="368"/>
      <c r="Y252" s="368"/>
      <c r="Z252" s="368"/>
      <c r="AA252" s="368"/>
      <c r="AB252" s="368"/>
      <c r="AC252" s="368"/>
      <c r="AD252" s="368"/>
      <c r="AE252" s="368"/>
      <c r="AF252" s="368"/>
      <c r="AG252" s="368"/>
      <c r="AH252" s="368"/>
      <c r="AI252" s="368"/>
      <c r="AJ252" s="368"/>
      <c r="AK252" s="368"/>
      <c r="AL252" s="368"/>
      <c r="AM252" s="368"/>
      <c r="AN252" s="368"/>
    </row>
    <row r="253" spans="1:40" ht="12.75" customHeight="1">
      <c r="A253" s="151">
        <f t="shared" si="5"/>
        <v>16.25</v>
      </c>
      <c r="B253" s="393">
        <f t="shared" si="17"/>
        <v>975</v>
      </c>
      <c r="C253" s="186">
        <f>Hydrograph!B212</f>
        <v>0</v>
      </c>
      <c r="D253" s="394">
        <f t="shared" si="6"/>
        <v>0</v>
      </c>
      <c r="E253" s="395" t="e">
        <f t="shared" ref="E253:F253" si="213">H252</f>
        <v>#N/A</v>
      </c>
      <c r="F253" s="375" t="e">
        <f t="shared" si="213"/>
        <v>#N/A</v>
      </c>
      <c r="G253" s="375" t="e">
        <f t="shared" si="7"/>
        <v>#N/A</v>
      </c>
      <c r="H253" s="395" t="e">
        <f t="shared" si="8"/>
        <v>#N/A</v>
      </c>
      <c r="I253" s="375" t="e">
        <f t="shared" si="9"/>
        <v>#N/A</v>
      </c>
      <c r="J253" s="395" t="e">
        <f t="shared" si="19"/>
        <v>#N/A</v>
      </c>
      <c r="K253" s="396" t="e">
        <f t="shared" si="10"/>
        <v>#N/A</v>
      </c>
      <c r="L253" s="368"/>
      <c r="M253" s="368"/>
      <c r="N253" s="372"/>
      <c r="O253" s="3" t="e">
        <f t="shared" si="11"/>
        <v>#N/A</v>
      </c>
      <c r="P253" s="397" t="e">
        <f t="shared" si="12"/>
        <v>#N/A</v>
      </c>
      <c r="Q253" s="3" t="e">
        <f t="shared" si="13"/>
        <v>#N/A</v>
      </c>
      <c r="R253" s="369" t="e">
        <f t="shared" si="14"/>
        <v>#N/A</v>
      </c>
      <c r="S253" s="369" t="e">
        <f t="shared" si="15"/>
        <v>#N/A</v>
      </c>
      <c r="T253" s="398" t="e">
        <f t="shared" si="16"/>
        <v>#N/A</v>
      </c>
      <c r="U253" s="368"/>
      <c r="V253" s="368"/>
      <c r="W253" s="368"/>
      <c r="X253" s="368"/>
      <c r="Y253" s="368"/>
      <c r="Z253" s="368"/>
      <c r="AA253" s="368"/>
      <c r="AB253" s="368"/>
      <c r="AC253" s="368"/>
      <c r="AD253" s="368"/>
      <c r="AE253" s="368"/>
      <c r="AF253" s="368"/>
      <c r="AG253" s="368"/>
      <c r="AH253" s="368"/>
      <c r="AI253" s="368"/>
      <c r="AJ253" s="368"/>
      <c r="AK253" s="368"/>
      <c r="AL253" s="368"/>
      <c r="AM253" s="368"/>
      <c r="AN253" s="368"/>
    </row>
    <row r="254" spans="1:40" ht="12.75" customHeight="1">
      <c r="A254" s="151">
        <f t="shared" si="5"/>
        <v>16.333333333333332</v>
      </c>
      <c r="B254" s="393">
        <f t="shared" si="17"/>
        <v>980</v>
      </c>
      <c r="C254" s="186">
        <f>Hydrograph!B213</f>
        <v>0</v>
      </c>
      <c r="D254" s="394">
        <f t="shared" si="6"/>
        <v>0</v>
      </c>
      <c r="E254" s="395" t="e">
        <f t="shared" ref="E254:F254" si="214">H253</f>
        <v>#N/A</v>
      </c>
      <c r="F254" s="375" t="e">
        <f t="shared" si="214"/>
        <v>#N/A</v>
      </c>
      <c r="G254" s="375" t="e">
        <f t="shared" si="7"/>
        <v>#N/A</v>
      </c>
      <c r="H254" s="395" t="e">
        <f t="shared" si="8"/>
        <v>#N/A</v>
      </c>
      <c r="I254" s="375" t="e">
        <f t="shared" si="9"/>
        <v>#N/A</v>
      </c>
      <c r="J254" s="395" t="e">
        <f t="shared" si="19"/>
        <v>#N/A</v>
      </c>
      <c r="K254" s="396" t="e">
        <f t="shared" si="10"/>
        <v>#N/A</v>
      </c>
      <c r="L254" s="368"/>
      <c r="M254" s="368"/>
      <c r="N254" s="372"/>
      <c r="O254" s="3" t="e">
        <f t="shared" si="11"/>
        <v>#N/A</v>
      </c>
      <c r="P254" s="397" t="e">
        <f t="shared" si="12"/>
        <v>#N/A</v>
      </c>
      <c r="Q254" s="3" t="e">
        <f t="shared" si="13"/>
        <v>#N/A</v>
      </c>
      <c r="R254" s="369" t="e">
        <f t="shared" si="14"/>
        <v>#N/A</v>
      </c>
      <c r="S254" s="369" t="e">
        <f t="shared" si="15"/>
        <v>#N/A</v>
      </c>
      <c r="T254" s="398" t="e">
        <f t="shared" si="16"/>
        <v>#N/A</v>
      </c>
      <c r="U254" s="368"/>
      <c r="V254" s="368"/>
      <c r="W254" s="368"/>
      <c r="X254" s="368"/>
      <c r="Y254" s="368"/>
      <c r="Z254" s="368"/>
      <c r="AA254" s="368"/>
      <c r="AB254" s="368"/>
      <c r="AC254" s="368"/>
      <c r="AD254" s="368"/>
      <c r="AE254" s="368"/>
      <c r="AF254" s="368"/>
      <c r="AG254" s="368"/>
      <c r="AH254" s="368"/>
      <c r="AI254" s="368"/>
      <c r="AJ254" s="368"/>
      <c r="AK254" s="368"/>
      <c r="AL254" s="368"/>
      <c r="AM254" s="368"/>
      <c r="AN254" s="368"/>
    </row>
    <row r="255" spans="1:40" ht="12.75" customHeight="1">
      <c r="A255" s="151">
        <f t="shared" si="5"/>
        <v>16.416666666666668</v>
      </c>
      <c r="B255" s="393">
        <f t="shared" si="17"/>
        <v>985</v>
      </c>
      <c r="C255" s="186">
        <f>Hydrograph!B214</f>
        <v>0</v>
      </c>
      <c r="D255" s="394">
        <f t="shared" si="6"/>
        <v>0</v>
      </c>
      <c r="E255" s="395" t="e">
        <f t="shared" ref="E255:F255" si="215">H254</f>
        <v>#N/A</v>
      </c>
      <c r="F255" s="375" t="e">
        <f t="shared" si="215"/>
        <v>#N/A</v>
      </c>
      <c r="G255" s="375" t="e">
        <f t="shared" si="7"/>
        <v>#N/A</v>
      </c>
      <c r="H255" s="395" t="e">
        <f t="shared" si="8"/>
        <v>#N/A</v>
      </c>
      <c r="I255" s="375" t="e">
        <f t="shared" si="9"/>
        <v>#N/A</v>
      </c>
      <c r="J255" s="395" t="e">
        <f t="shared" si="19"/>
        <v>#N/A</v>
      </c>
      <c r="K255" s="396" t="e">
        <f t="shared" si="10"/>
        <v>#N/A</v>
      </c>
      <c r="L255" s="368"/>
      <c r="M255" s="368"/>
      <c r="N255" s="372"/>
      <c r="O255" s="3" t="e">
        <f t="shared" si="11"/>
        <v>#N/A</v>
      </c>
      <c r="P255" s="397" t="e">
        <f t="shared" si="12"/>
        <v>#N/A</v>
      </c>
      <c r="Q255" s="3" t="e">
        <f t="shared" si="13"/>
        <v>#N/A</v>
      </c>
      <c r="R255" s="369" t="e">
        <f t="shared" si="14"/>
        <v>#N/A</v>
      </c>
      <c r="S255" s="369" t="e">
        <f t="shared" si="15"/>
        <v>#N/A</v>
      </c>
      <c r="T255" s="398" t="e">
        <f t="shared" si="16"/>
        <v>#N/A</v>
      </c>
      <c r="U255" s="368"/>
      <c r="V255" s="368"/>
      <c r="W255" s="368"/>
      <c r="X255" s="368"/>
      <c r="Y255" s="368"/>
      <c r="Z255" s="368"/>
      <c r="AA255" s="368"/>
      <c r="AB255" s="368"/>
      <c r="AC255" s="368"/>
      <c r="AD255" s="368"/>
      <c r="AE255" s="368"/>
      <c r="AF255" s="368"/>
      <c r="AG255" s="368"/>
      <c r="AH255" s="368"/>
      <c r="AI255" s="368"/>
      <c r="AJ255" s="368"/>
      <c r="AK255" s="368"/>
      <c r="AL255" s="368"/>
      <c r="AM255" s="368"/>
      <c r="AN255" s="368"/>
    </row>
    <row r="256" spans="1:40" ht="12.75" customHeight="1">
      <c r="A256" s="151">
        <f t="shared" si="5"/>
        <v>16.5</v>
      </c>
      <c r="B256" s="393">
        <f t="shared" si="17"/>
        <v>990</v>
      </c>
      <c r="C256" s="186">
        <f>Hydrograph!B215</f>
        <v>0</v>
      </c>
      <c r="D256" s="394">
        <f t="shared" si="6"/>
        <v>0</v>
      </c>
      <c r="E256" s="395" t="e">
        <f t="shared" ref="E256:F256" si="216">H255</f>
        <v>#N/A</v>
      </c>
      <c r="F256" s="375" t="e">
        <f t="shared" si="216"/>
        <v>#N/A</v>
      </c>
      <c r="G256" s="375" t="e">
        <f t="shared" si="7"/>
        <v>#N/A</v>
      </c>
      <c r="H256" s="395" t="e">
        <f t="shared" si="8"/>
        <v>#N/A</v>
      </c>
      <c r="I256" s="375" t="e">
        <f t="shared" si="9"/>
        <v>#N/A</v>
      </c>
      <c r="J256" s="395" t="e">
        <f t="shared" si="19"/>
        <v>#N/A</v>
      </c>
      <c r="K256" s="396" t="e">
        <f t="shared" si="10"/>
        <v>#N/A</v>
      </c>
      <c r="L256" s="368"/>
      <c r="M256" s="368"/>
      <c r="N256" s="372"/>
      <c r="O256" s="3" t="e">
        <f t="shared" si="11"/>
        <v>#N/A</v>
      </c>
      <c r="P256" s="397" t="e">
        <f t="shared" si="12"/>
        <v>#N/A</v>
      </c>
      <c r="Q256" s="3" t="e">
        <f t="shared" si="13"/>
        <v>#N/A</v>
      </c>
      <c r="R256" s="369" t="e">
        <f t="shared" si="14"/>
        <v>#N/A</v>
      </c>
      <c r="S256" s="369" t="e">
        <f t="shared" si="15"/>
        <v>#N/A</v>
      </c>
      <c r="T256" s="398" t="e">
        <f t="shared" si="16"/>
        <v>#N/A</v>
      </c>
      <c r="U256" s="368"/>
      <c r="V256" s="368"/>
      <c r="W256" s="368"/>
      <c r="X256" s="368"/>
      <c r="Y256" s="368"/>
      <c r="Z256" s="368"/>
      <c r="AA256" s="368"/>
      <c r="AB256" s="368"/>
      <c r="AC256" s="368"/>
      <c r="AD256" s="368"/>
      <c r="AE256" s="368"/>
      <c r="AF256" s="368"/>
      <c r="AG256" s="368"/>
      <c r="AH256" s="368"/>
      <c r="AI256" s="368"/>
      <c r="AJ256" s="368"/>
      <c r="AK256" s="368"/>
      <c r="AL256" s="368"/>
      <c r="AM256" s="368"/>
      <c r="AN256" s="368"/>
    </row>
    <row r="257" spans="1:40" ht="12.75" customHeight="1">
      <c r="A257" s="151">
        <f t="shared" si="5"/>
        <v>16.583333333333332</v>
      </c>
      <c r="B257" s="393">
        <f t="shared" si="17"/>
        <v>995</v>
      </c>
      <c r="C257" s="186">
        <f>Hydrograph!B216</f>
        <v>0</v>
      </c>
      <c r="D257" s="394">
        <f t="shared" si="6"/>
        <v>0</v>
      </c>
      <c r="E257" s="395" t="e">
        <f t="shared" ref="E257:F257" si="217">H256</f>
        <v>#N/A</v>
      </c>
      <c r="F257" s="375" t="e">
        <f t="shared" si="217"/>
        <v>#N/A</v>
      </c>
      <c r="G257" s="375" t="e">
        <f t="shared" si="7"/>
        <v>#N/A</v>
      </c>
      <c r="H257" s="395" t="e">
        <f t="shared" si="8"/>
        <v>#N/A</v>
      </c>
      <c r="I257" s="375" t="e">
        <f t="shared" si="9"/>
        <v>#N/A</v>
      </c>
      <c r="J257" s="395" t="e">
        <f t="shared" si="19"/>
        <v>#N/A</v>
      </c>
      <c r="K257" s="396" t="e">
        <f t="shared" si="10"/>
        <v>#N/A</v>
      </c>
      <c r="L257" s="368"/>
      <c r="M257" s="368"/>
      <c r="N257" s="372"/>
      <c r="O257" s="3" t="e">
        <f t="shared" si="11"/>
        <v>#N/A</v>
      </c>
      <c r="P257" s="397" t="e">
        <f t="shared" si="12"/>
        <v>#N/A</v>
      </c>
      <c r="Q257" s="3" t="e">
        <f t="shared" si="13"/>
        <v>#N/A</v>
      </c>
      <c r="R257" s="369" t="e">
        <f t="shared" si="14"/>
        <v>#N/A</v>
      </c>
      <c r="S257" s="369" t="e">
        <f t="shared" si="15"/>
        <v>#N/A</v>
      </c>
      <c r="T257" s="398" t="e">
        <f t="shared" si="16"/>
        <v>#N/A</v>
      </c>
      <c r="U257" s="368"/>
      <c r="V257" s="368"/>
      <c r="W257" s="368"/>
      <c r="X257" s="368"/>
      <c r="Y257" s="368"/>
      <c r="Z257" s="368"/>
      <c r="AA257" s="368"/>
      <c r="AB257" s="368"/>
      <c r="AC257" s="368"/>
      <c r="AD257" s="368"/>
      <c r="AE257" s="368"/>
      <c r="AF257" s="368"/>
      <c r="AG257" s="368"/>
      <c r="AH257" s="368"/>
      <c r="AI257" s="368"/>
      <c r="AJ257" s="368"/>
      <c r="AK257" s="368"/>
      <c r="AL257" s="368"/>
      <c r="AM257" s="368"/>
      <c r="AN257" s="368"/>
    </row>
    <row r="258" spans="1:40" ht="12.75" customHeight="1">
      <c r="A258" s="151">
        <f t="shared" si="5"/>
        <v>16.666666666666668</v>
      </c>
      <c r="B258" s="393">
        <f t="shared" si="17"/>
        <v>1000</v>
      </c>
      <c r="C258" s="186">
        <f>Hydrograph!B217</f>
        <v>0</v>
      </c>
      <c r="D258" s="394">
        <f t="shared" si="6"/>
        <v>0</v>
      </c>
      <c r="E258" s="395" t="e">
        <f t="shared" ref="E258:F258" si="218">H257</f>
        <v>#N/A</v>
      </c>
      <c r="F258" s="375" t="e">
        <f t="shared" si="218"/>
        <v>#N/A</v>
      </c>
      <c r="G258" s="375" t="e">
        <f t="shared" si="7"/>
        <v>#N/A</v>
      </c>
      <c r="H258" s="395" t="e">
        <f t="shared" si="8"/>
        <v>#N/A</v>
      </c>
      <c r="I258" s="375" t="e">
        <f t="shared" si="9"/>
        <v>#N/A</v>
      </c>
      <c r="J258" s="395" t="e">
        <f t="shared" si="19"/>
        <v>#N/A</v>
      </c>
      <c r="K258" s="396" t="e">
        <f t="shared" si="10"/>
        <v>#N/A</v>
      </c>
      <c r="L258" s="368"/>
      <c r="M258" s="368"/>
      <c r="N258" s="372"/>
      <c r="O258" s="3" t="e">
        <f t="shared" si="11"/>
        <v>#N/A</v>
      </c>
      <c r="P258" s="397" t="e">
        <f t="shared" si="12"/>
        <v>#N/A</v>
      </c>
      <c r="Q258" s="3" t="e">
        <f t="shared" si="13"/>
        <v>#N/A</v>
      </c>
      <c r="R258" s="369" t="e">
        <f t="shared" si="14"/>
        <v>#N/A</v>
      </c>
      <c r="S258" s="369" t="e">
        <f t="shared" si="15"/>
        <v>#N/A</v>
      </c>
      <c r="T258" s="398" t="e">
        <f t="shared" si="16"/>
        <v>#N/A</v>
      </c>
      <c r="U258" s="368"/>
      <c r="V258" s="368"/>
      <c r="W258" s="368"/>
      <c r="X258" s="368"/>
      <c r="Y258" s="368"/>
      <c r="Z258" s="368"/>
      <c r="AA258" s="368"/>
      <c r="AB258" s="368"/>
      <c r="AC258" s="368"/>
      <c r="AD258" s="368"/>
      <c r="AE258" s="368"/>
      <c r="AF258" s="368"/>
      <c r="AG258" s="368"/>
      <c r="AH258" s="368"/>
      <c r="AI258" s="368"/>
      <c r="AJ258" s="368"/>
      <c r="AK258" s="368"/>
      <c r="AL258" s="368"/>
      <c r="AM258" s="368"/>
      <c r="AN258" s="368"/>
    </row>
    <row r="259" spans="1:40" ht="12.75" customHeight="1">
      <c r="A259" s="151">
        <f t="shared" si="5"/>
        <v>16.75</v>
      </c>
      <c r="B259" s="393">
        <f t="shared" si="17"/>
        <v>1005</v>
      </c>
      <c r="C259" s="186">
        <f>Hydrograph!B218</f>
        <v>0</v>
      </c>
      <c r="D259" s="394">
        <f t="shared" si="6"/>
        <v>0</v>
      </c>
      <c r="E259" s="395" t="e">
        <f t="shared" ref="E259:F259" si="219">H258</f>
        <v>#N/A</v>
      </c>
      <c r="F259" s="375" t="e">
        <f t="shared" si="219"/>
        <v>#N/A</v>
      </c>
      <c r="G259" s="375" t="e">
        <f t="shared" si="7"/>
        <v>#N/A</v>
      </c>
      <c r="H259" s="395" t="e">
        <f t="shared" si="8"/>
        <v>#N/A</v>
      </c>
      <c r="I259" s="375" t="e">
        <f t="shared" si="9"/>
        <v>#N/A</v>
      </c>
      <c r="J259" s="395" t="e">
        <f t="shared" si="19"/>
        <v>#N/A</v>
      </c>
      <c r="K259" s="396" t="e">
        <f t="shared" si="10"/>
        <v>#N/A</v>
      </c>
      <c r="L259" s="368"/>
      <c r="M259" s="368"/>
      <c r="N259" s="372"/>
      <c r="O259" s="3" t="e">
        <f t="shared" si="11"/>
        <v>#N/A</v>
      </c>
      <c r="P259" s="397" t="e">
        <f t="shared" si="12"/>
        <v>#N/A</v>
      </c>
      <c r="Q259" s="3" t="e">
        <f t="shared" si="13"/>
        <v>#N/A</v>
      </c>
      <c r="R259" s="369" t="e">
        <f t="shared" si="14"/>
        <v>#N/A</v>
      </c>
      <c r="S259" s="369" t="e">
        <f t="shared" si="15"/>
        <v>#N/A</v>
      </c>
      <c r="T259" s="398" t="e">
        <f t="shared" si="16"/>
        <v>#N/A</v>
      </c>
      <c r="U259" s="368"/>
      <c r="V259" s="368"/>
      <c r="W259" s="368"/>
      <c r="X259" s="368"/>
      <c r="Y259" s="368"/>
      <c r="Z259" s="368"/>
      <c r="AA259" s="368"/>
      <c r="AB259" s="368"/>
      <c r="AC259" s="368"/>
      <c r="AD259" s="368"/>
      <c r="AE259" s="368"/>
      <c r="AF259" s="368"/>
      <c r="AG259" s="368"/>
      <c r="AH259" s="368"/>
      <c r="AI259" s="368"/>
      <c r="AJ259" s="368"/>
      <c r="AK259" s="368"/>
      <c r="AL259" s="368"/>
      <c r="AM259" s="368"/>
      <c r="AN259" s="368"/>
    </row>
    <row r="260" spans="1:40" ht="12.75" customHeight="1">
      <c r="A260" s="151">
        <f t="shared" si="5"/>
        <v>16.833333333333332</v>
      </c>
      <c r="B260" s="393">
        <f t="shared" si="17"/>
        <v>1010</v>
      </c>
      <c r="C260" s="186">
        <f>Hydrograph!B219</f>
        <v>0</v>
      </c>
      <c r="D260" s="394">
        <f t="shared" si="6"/>
        <v>0</v>
      </c>
      <c r="E260" s="395" t="e">
        <f t="shared" ref="E260:F260" si="220">H259</f>
        <v>#N/A</v>
      </c>
      <c r="F260" s="375" t="e">
        <f t="shared" si="220"/>
        <v>#N/A</v>
      </c>
      <c r="G260" s="375" t="e">
        <f t="shared" si="7"/>
        <v>#N/A</v>
      </c>
      <c r="H260" s="395" t="e">
        <f t="shared" si="8"/>
        <v>#N/A</v>
      </c>
      <c r="I260" s="375" t="e">
        <f t="shared" si="9"/>
        <v>#N/A</v>
      </c>
      <c r="J260" s="395" t="e">
        <f t="shared" si="19"/>
        <v>#N/A</v>
      </c>
      <c r="K260" s="396" t="e">
        <f t="shared" si="10"/>
        <v>#N/A</v>
      </c>
      <c r="L260" s="368"/>
      <c r="M260" s="368"/>
      <c r="N260" s="372"/>
      <c r="O260" s="3" t="e">
        <f t="shared" si="11"/>
        <v>#N/A</v>
      </c>
      <c r="P260" s="397" t="e">
        <f t="shared" si="12"/>
        <v>#N/A</v>
      </c>
      <c r="Q260" s="3" t="e">
        <f t="shared" si="13"/>
        <v>#N/A</v>
      </c>
      <c r="R260" s="369" t="e">
        <f t="shared" si="14"/>
        <v>#N/A</v>
      </c>
      <c r="S260" s="369" t="e">
        <f t="shared" si="15"/>
        <v>#N/A</v>
      </c>
      <c r="T260" s="398" t="e">
        <f t="shared" si="16"/>
        <v>#N/A</v>
      </c>
      <c r="U260" s="368"/>
      <c r="V260" s="368"/>
      <c r="W260" s="368"/>
      <c r="X260" s="368"/>
      <c r="Y260" s="368"/>
      <c r="Z260" s="368"/>
      <c r="AA260" s="368"/>
      <c r="AB260" s="368"/>
      <c r="AC260" s="368"/>
      <c r="AD260" s="368"/>
      <c r="AE260" s="368"/>
      <c r="AF260" s="368"/>
      <c r="AG260" s="368"/>
      <c r="AH260" s="368"/>
      <c r="AI260" s="368"/>
      <c r="AJ260" s="368"/>
      <c r="AK260" s="368"/>
      <c r="AL260" s="368"/>
      <c r="AM260" s="368"/>
      <c r="AN260" s="368"/>
    </row>
    <row r="261" spans="1:40" ht="12.75" customHeight="1">
      <c r="A261" s="151">
        <f t="shared" si="5"/>
        <v>16.916666666666668</v>
      </c>
      <c r="B261" s="393">
        <f t="shared" si="17"/>
        <v>1015</v>
      </c>
      <c r="C261" s="186">
        <f>Hydrograph!B220</f>
        <v>0</v>
      </c>
      <c r="D261" s="394">
        <f t="shared" si="6"/>
        <v>0</v>
      </c>
      <c r="E261" s="395" t="e">
        <f t="shared" ref="E261:F261" si="221">H260</f>
        <v>#N/A</v>
      </c>
      <c r="F261" s="375" t="e">
        <f t="shared" si="221"/>
        <v>#N/A</v>
      </c>
      <c r="G261" s="375" t="e">
        <f t="shared" si="7"/>
        <v>#N/A</v>
      </c>
      <c r="H261" s="395" t="e">
        <f t="shared" si="8"/>
        <v>#N/A</v>
      </c>
      <c r="I261" s="375" t="e">
        <f t="shared" si="9"/>
        <v>#N/A</v>
      </c>
      <c r="J261" s="395" t="e">
        <f t="shared" si="19"/>
        <v>#N/A</v>
      </c>
      <c r="K261" s="396" t="e">
        <f t="shared" si="10"/>
        <v>#N/A</v>
      </c>
      <c r="L261" s="368"/>
      <c r="M261" s="368"/>
      <c r="N261" s="372"/>
      <c r="O261" s="3" t="e">
        <f t="shared" si="11"/>
        <v>#N/A</v>
      </c>
      <c r="P261" s="397" t="e">
        <f t="shared" si="12"/>
        <v>#N/A</v>
      </c>
      <c r="Q261" s="3" t="e">
        <f t="shared" si="13"/>
        <v>#N/A</v>
      </c>
      <c r="R261" s="369" t="e">
        <f t="shared" si="14"/>
        <v>#N/A</v>
      </c>
      <c r="S261" s="369" t="e">
        <f t="shared" si="15"/>
        <v>#N/A</v>
      </c>
      <c r="T261" s="398" t="e">
        <f t="shared" si="16"/>
        <v>#N/A</v>
      </c>
      <c r="U261" s="368"/>
      <c r="V261" s="368"/>
      <c r="W261" s="368"/>
      <c r="X261" s="368"/>
      <c r="Y261" s="368"/>
      <c r="Z261" s="368"/>
      <c r="AA261" s="368"/>
      <c r="AB261" s="368"/>
      <c r="AC261" s="368"/>
      <c r="AD261" s="368"/>
      <c r="AE261" s="368"/>
      <c r="AF261" s="368"/>
      <c r="AG261" s="368"/>
      <c r="AH261" s="368"/>
      <c r="AI261" s="368"/>
      <c r="AJ261" s="368"/>
      <c r="AK261" s="368"/>
      <c r="AL261" s="368"/>
      <c r="AM261" s="368"/>
      <c r="AN261" s="368"/>
    </row>
    <row r="262" spans="1:40" ht="12.75" customHeight="1">
      <c r="A262" s="151">
        <f t="shared" si="5"/>
        <v>17</v>
      </c>
      <c r="B262" s="393">
        <f t="shared" si="17"/>
        <v>1020</v>
      </c>
      <c r="C262" s="186">
        <f>Hydrograph!B221</f>
        <v>0</v>
      </c>
      <c r="D262" s="394">
        <f t="shared" si="6"/>
        <v>0</v>
      </c>
      <c r="E262" s="395" t="e">
        <f t="shared" ref="E262:F262" si="222">H261</f>
        <v>#N/A</v>
      </c>
      <c r="F262" s="375" t="e">
        <f t="shared" si="222"/>
        <v>#N/A</v>
      </c>
      <c r="G262" s="375" t="e">
        <f t="shared" si="7"/>
        <v>#N/A</v>
      </c>
      <c r="H262" s="395" t="e">
        <f t="shared" si="8"/>
        <v>#N/A</v>
      </c>
      <c r="I262" s="375" t="e">
        <f t="shared" si="9"/>
        <v>#N/A</v>
      </c>
      <c r="J262" s="395" t="e">
        <f t="shared" si="19"/>
        <v>#N/A</v>
      </c>
      <c r="K262" s="396" t="e">
        <f t="shared" si="10"/>
        <v>#N/A</v>
      </c>
      <c r="L262" s="368"/>
      <c r="M262" s="368"/>
      <c r="N262" s="372"/>
      <c r="O262" s="3" t="e">
        <f t="shared" si="11"/>
        <v>#N/A</v>
      </c>
      <c r="P262" s="397" t="e">
        <f t="shared" si="12"/>
        <v>#N/A</v>
      </c>
      <c r="Q262" s="3" t="e">
        <f t="shared" si="13"/>
        <v>#N/A</v>
      </c>
      <c r="R262" s="369" t="e">
        <f t="shared" si="14"/>
        <v>#N/A</v>
      </c>
      <c r="S262" s="369" t="e">
        <f t="shared" si="15"/>
        <v>#N/A</v>
      </c>
      <c r="T262" s="398" t="e">
        <f t="shared" si="16"/>
        <v>#N/A</v>
      </c>
      <c r="U262" s="368"/>
      <c r="V262" s="368"/>
      <c r="W262" s="368"/>
      <c r="X262" s="368"/>
      <c r="Y262" s="368"/>
      <c r="Z262" s="368"/>
      <c r="AA262" s="368"/>
      <c r="AB262" s="368"/>
      <c r="AC262" s="368"/>
      <c r="AD262" s="368"/>
      <c r="AE262" s="368"/>
      <c r="AF262" s="368"/>
      <c r="AG262" s="368"/>
      <c r="AH262" s="368"/>
      <c r="AI262" s="368"/>
      <c r="AJ262" s="368"/>
      <c r="AK262" s="368"/>
      <c r="AL262" s="368"/>
      <c r="AM262" s="368"/>
      <c r="AN262" s="368"/>
    </row>
    <row r="263" spans="1:40" ht="12.75" customHeight="1">
      <c r="A263" s="151">
        <f t="shared" si="5"/>
        <v>17.083333333333332</v>
      </c>
      <c r="B263" s="393">
        <f t="shared" si="17"/>
        <v>1025</v>
      </c>
      <c r="C263" s="186">
        <f>Hydrograph!B222</f>
        <v>0</v>
      </c>
      <c r="D263" s="394">
        <f t="shared" si="6"/>
        <v>0</v>
      </c>
      <c r="E263" s="395" t="e">
        <f t="shared" ref="E263:F263" si="223">H262</f>
        <v>#N/A</v>
      </c>
      <c r="F263" s="375" t="e">
        <f t="shared" si="223"/>
        <v>#N/A</v>
      </c>
      <c r="G263" s="375" t="e">
        <f t="shared" si="7"/>
        <v>#N/A</v>
      </c>
      <c r="H263" s="395" t="e">
        <f t="shared" si="8"/>
        <v>#N/A</v>
      </c>
      <c r="I263" s="375" t="e">
        <f t="shared" si="9"/>
        <v>#N/A</v>
      </c>
      <c r="J263" s="395" t="e">
        <f t="shared" si="19"/>
        <v>#N/A</v>
      </c>
      <c r="K263" s="396" t="e">
        <f t="shared" si="10"/>
        <v>#N/A</v>
      </c>
      <c r="L263" s="368"/>
      <c r="M263" s="368"/>
      <c r="N263" s="372"/>
      <c r="O263" s="3" t="e">
        <f t="shared" si="11"/>
        <v>#N/A</v>
      </c>
      <c r="P263" s="397" t="e">
        <f t="shared" si="12"/>
        <v>#N/A</v>
      </c>
      <c r="Q263" s="3" t="e">
        <f t="shared" si="13"/>
        <v>#N/A</v>
      </c>
      <c r="R263" s="369" t="e">
        <f t="shared" si="14"/>
        <v>#N/A</v>
      </c>
      <c r="S263" s="369" t="e">
        <f t="shared" si="15"/>
        <v>#N/A</v>
      </c>
      <c r="T263" s="398" t="e">
        <f t="shared" si="16"/>
        <v>#N/A</v>
      </c>
      <c r="U263" s="368"/>
      <c r="V263" s="368"/>
      <c r="W263" s="368"/>
      <c r="X263" s="368"/>
      <c r="Y263" s="368"/>
      <c r="Z263" s="368"/>
      <c r="AA263" s="368"/>
      <c r="AB263" s="368"/>
      <c r="AC263" s="368"/>
      <c r="AD263" s="368"/>
      <c r="AE263" s="368"/>
      <c r="AF263" s="368"/>
      <c r="AG263" s="368"/>
      <c r="AH263" s="368"/>
      <c r="AI263" s="368"/>
      <c r="AJ263" s="368"/>
      <c r="AK263" s="368"/>
      <c r="AL263" s="368"/>
      <c r="AM263" s="368"/>
      <c r="AN263" s="368"/>
    </row>
    <row r="264" spans="1:40" ht="12.75" customHeight="1">
      <c r="A264" s="151">
        <f t="shared" si="5"/>
        <v>17.166666666666668</v>
      </c>
      <c r="B264" s="393">
        <f t="shared" si="17"/>
        <v>1030</v>
      </c>
      <c r="C264" s="186">
        <f>Hydrograph!B223</f>
        <v>0</v>
      </c>
      <c r="D264" s="394">
        <f t="shared" si="6"/>
        <v>0</v>
      </c>
      <c r="E264" s="395" t="e">
        <f t="shared" ref="E264:F264" si="224">H263</f>
        <v>#N/A</v>
      </c>
      <c r="F264" s="375" t="e">
        <f t="shared" si="224"/>
        <v>#N/A</v>
      </c>
      <c r="G264" s="375" t="e">
        <f t="shared" si="7"/>
        <v>#N/A</v>
      </c>
      <c r="H264" s="395" t="e">
        <f t="shared" si="8"/>
        <v>#N/A</v>
      </c>
      <c r="I264" s="375" t="e">
        <f t="shared" si="9"/>
        <v>#N/A</v>
      </c>
      <c r="J264" s="395" t="e">
        <f t="shared" si="19"/>
        <v>#N/A</v>
      </c>
      <c r="K264" s="396" t="e">
        <f t="shared" si="10"/>
        <v>#N/A</v>
      </c>
      <c r="L264" s="368"/>
      <c r="M264" s="368"/>
      <c r="N264" s="372"/>
      <c r="O264" s="3" t="e">
        <f t="shared" si="11"/>
        <v>#N/A</v>
      </c>
      <c r="P264" s="397" t="e">
        <f t="shared" si="12"/>
        <v>#N/A</v>
      </c>
      <c r="Q264" s="3" t="e">
        <f t="shared" si="13"/>
        <v>#N/A</v>
      </c>
      <c r="R264" s="369" t="e">
        <f t="shared" si="14"/>
        <v>#N/A</v>
      </c>
      <c r="S264" s="369" t="e">
        <f t="shared" si="15"/>
        <v>#N/A</v>
      </c>
      <c r="T264" s="398" t="e">
        <f t="shared" si="16"/>
        <v>#N/A</v>
      </c>
      <c r="U264" s="368"/>
      <c r="V264" s="368"/>
      <c r="W264" s="368"/>
      <c r="X264" s="368"/>
      <c r="Y264" s="368"/>
      <c r="Z264" s="368"/>
      <c r="AA264" s="368"/>
      <c r="AB264" s="368"/>
      <c r="AC264" s="368"/>
      <c r="AD264" s="368"/>
      <c r="AE264" s="368"/>
      <c r="AF264" s="368"/>
      <c r="AG264" s="368"/>
      <c r="AH264" s="368"/>
      <c r="AI264" s="368"/>
      <c r="AJ264" s="368"/>
      <c r="AK264" s="368"/>
      <c r="AL264" s="368"/>
      <c r="AM264" s="368"/>
      <c r="AN264" s="368"/>
    </row>
    <row r="265" spans="1:40" ht="12.75" customHeight="1">
      <c r="A265" s="151">
        <f t="shared" si="5"/>
        <v>17.25</v>
      </c>
      <c r="B265" s="393">
        <f t="shared" si="17"/>
        <v>1035</v>
      </c>
      <c r="C265" s="186">
        <f>Hydrograph!B224</f>
        <v>0</v>
      </c>
      <c r="D265" s="394">
        <f t="shared" si="6"/>
        <v>0</v>
      </c>
      <c r="E265" s="395" t="e">
        <f t="shared" ref="E265:F265" si="225">H264</f>
        <v>#N/A</v>
      </c>
      <c r="F265" s="375" t="e">
        <f t="shared" si="225"/>
        <v>#N/A</v>
      </c>
      <c r="G265" s="375" t="e">
        <f t="shared" si="7"/>
        <v>#N/A</v>
      </c>
      <c r="H265" s="395" t="e">
        <f t="shared" si="8"/>
        <v>#N/A</v>
      </c>
      <c r="I265" s="375" t="e">
        <f t="shared" si="9"/>
        <v>#N/A</v>
      </c>
      <c r="J265" s="395" t="e">
        <f t="shared" si="19"/>
        <v>#N/A</v>
      </c>
      <c r="K265" s="396" t="e">
        <f t="shared" si="10"/>
        <v>#N/A</v>
      </c>
      <c r="L265" s="368"/>
      <c r="M265" s="368"/>
      <c r="N265" s="372"/>
      <c r="O265" s="3" t="e">
        <f t="shared" si="11"/>
        <v>#N/A</v>
      </c>
      <c r="P265" s="397" t="e">
        <f t="shared" si="12"/>
        <v>#N/A</v>
      </c>
      <c r="Q265" s="3" t="e">
        <f t="shared" si="13"/>
        <v>#N/A</v>
      </c>
      <c r="R265" s="369" t="e">
        <f t="shared" si="14"/>
        <v>#N/A</v>
      </c>
      <c r="S265" s="369" t="e">
        <f t="shared" si="15"/>
        <v>#N/A</v>
      </c>
      <c r="T265" s="398" t="e">
        <f t="shared" si="16"/>
        <v>#N/A</v>
      </c>
      <c r="U265" s="368"/>
      <c r="V265" s="368"/>
      <c r="W265" s="368"/>
      <c r="X265" s="368"/>
      <c r="Y265" s="368"/>
      <c r="Z265" s="368"/>
      <c r="AA265" s="368"/>
      <c r="AB265" s="368"/>
      <c r="AC265" s="368"/>
      <c r="AD265" s="368"/>
      <c r="AE265" s="368"/>
      <c r="AF265" s="368"/>
      <c r="AG265" s="368"/>
      <c r="AH265" s="368"/>
      <c r="AI265" s="368"/>
      <c r="AJ265" s="368"/>
      <c r="AK265" s="368"/>
      <c r="AL265" s="368"/>
      <c r="AM265" s="368"/>
      <c r="AN265" s="368"/>
    </row>
    <row r="266" spans="1:40" ht="12.75" customHeight="1">
      <c r="A266" s="151">
        <f t="shared" si="5"/>
        <v>17.333333333333332</v>
      </c>
      <c r="B266" s="393">
        <f t="shared" si="17"/>
        <v>1040</v>
      </c>
      <c r="C266" s="186">
        <f>Hydrograph!B225</f>
        <v>0</v>
      </c>
      <c r="D266" s="394">
        <f t="shared" si="6"/>
        <v>0</v>
      </c>
      <c r="E266" s="395" t="e">
        <f t="shared" ref="E266:F266" si="226">H265</f>
        <v>#N/A</v>
      </c>
      <c r="F266" s="375" t="e">
        <f t="shared" si="226"/>
        <v>#N/A</v>
      </c>
      <c r="G266" s="375" t="e">
        <f t="shared" si="7"/>
        <v>#N/A</v>
      </c>
      <c r="H266" s="395" t="e">
        <f t="shared" si="8"/>
        <v>#N/A</v>
      </c>
      <c r="I266" s="375" t="e">
        <f t="shared" si="9"/>
        <v>#N/A</v>
      </c>
      <c r="J266" s="395" t="e">
        <f t="shared" si="19"/>
        <v>#N/A</v>
      </c>
      <c r="K266" s="396" t="e">
        <f t="shared" si="10"/>
        <v>#N/A</v>
      </c>
      <c r="L266" s="368"/>
      <c r="M266" s="368"/>
      <c r="N266" s="372"/>
      <c r="O266" s="3" t="e">
        <f t="shared" si="11"/>
        <v>#N/A</v>
      </c>
      <c r="P266" s="397" t="e">
        <f t="shared" si="12"/>
        <v>#N/A</v>
      </c>
      <c r="Q266" s="3" t="e">
        <f t="shared" si="13"/>
        <v>#N/A</v>
      </c>
      <c r="R266" s="369" t="e">
        <f t="shared" si="14"/>
        <v>#N/A</v>
      </c>
      <c r="S266" s="369" t="e">
        <f t="shared" si="15"/>
        <v>#N/A</v>
      </c>
      <c r="T266" s="398" t="e">
        <f t="shared" si="16"/>
        <v>#N/A</v>
      </c>
      <c r="U266" s="368"/>
      <c r="V266" s="368"/>
      <c r="W266" s="368"/>
      <c r="X266" s="368"/>
      <c r="Y266" s="368"/>
      <c r="Z266" s="368"/>
      <c r="AA266" s="368"/>
      <c r="AB266" s="368"/>
      <c r="AC266" s="368"/>
      <c r="AD266" s="368"/>
      <c r="AE266" s="368"/>
      <c r="AF266" s="368"/>
      <c r="AG266" s="368"/>
      <c r="AH266" s="368"/>
      <c r="AI266" s="368"/>
      <c r="AJ266" s="368"/>
      <c r="AK266" s="368"/>
      <c r="AL266" s="368"/>
      <c r="AM266" s="368"/>
      <c r="AN266" s="368"/>
    </row>
    <row r="267" spans="1:40" ht="12.75" customHeight="1">
      <c r="A267" s="151">
        <f t="shared" si="5"/>
        <v>17.416666666666668</v>
      </c>
      <c r="B267" s="393">
        <f t="shared" si="17"/>
        <v>1045</v>
      </c>
      <c r="C267" s="186">
        <f>Hydrograph!B226</f>
        <v>0</v>
      </c>
      <c r="D267" s="394">
        <f t="shared" si="6"/>
        <v>0</v>
      </c>
      <c r="E267" s="395" t="e">
        <f t="shared" ref="E267:F267" si="227">H266</f>
        <v>#N/A</v>
      </c>
      <c r="F267" s="375" t="e">
        <f t="shared" si="227"/>
        <v>#N/A</v>
      </c>
      <c r="G267" s="375" t="e">
        <f t="shared" si="7"/>
        <v>#N/A</v>
      </c>
      <c r="H267" s="395" t="e">
        <f t="shared" si="8"/>
        <v>#N/A</v>
      </c>
      <c r="I267" s="375" t="e">
        <f t="shared" si="9"/>
        <v>#N/A</v>
      </c>
      <c r="J267" s="395" t="e">
        <f t="shared" si="19"/>
        <v>#N/A</v>
      </c>
      <c r="K267" s="396" t="e">
        <f t="shared" si="10"/>
        <v>#N/A</v>
      </c>
      <c r="L267" s="368"/>
      <c r="M267" s="368"/>
      <c r="N267" s="372"/>
      <c r="O267" s="3" t="e">
        <f t="shared" si="11"/>
        <v>#N/A</v>
      </c>
      <c r="P267" s="397" t="e">
        <f t="shared" si="12"/>
        <v>#N/A</v>
      </c>
      <c r="Q267" s="3" t="e">
        <f t="shared" si="13"/>
        <v>#N/A</v>
      </c>
      <c r="R267" s="369" t="e">
        <f t="shared" si="14"/>
        <v>#N/A</v>
      </c>
      <c r="S267" s="369" t="e">
        <f t="shared" si="15"/>
        <v>#N/A</v>
      </c>
      <c r="T267" s="398" t="e">
        <f t="shared" si="16"/>
        <v>#N/A</v>
      </c>
      <c r="U267" s="368"/>
      <c r="V267" s="368"/>
      <c r="W267" s="368"/>
      <c r="X267" s="368"/>
      <c r="Y267" s="368"/>
      <c r="Z267" s="368"/>
      <c r="AA267" s="368"/>
      <c r="AB267" s="368"/>
      <c r="AC267" s="368"/>
      <c r="AD267" s="368"/>
      <c r="AE267" s="368"/>
      <c r="AF267" s="368"/>
      <c r="AG267" s="368"/>
      <c r="AH267" s="368"/>
      <c r="AI267" s="368"/>
      <c r="AJ267" s="368"/>
      <c r="AK267" s="368"/>
      <c r="AL267" s="368"/>
      <c r="AM267" s="368"/>
      <c r="AN267" s="368"/>
    </row>
    <row r="268" spans="1:40" ht="12.75" customHeight="1">
      <c r="A268" s="151">
        <f t="shared" si="5"/>
        <v>17.5</v>
      </c>
      <c r="B268" s="393">
        <f t="shared" si="17"/>
        <v>1050</v>
      </c>
      <c r="C268" s="186">
        <f>Hydrograph!B227</f>
        <v>0</v>
      </c>
      <c r="D268" s="394">
        <f t="shared" si="6"/>
        <v>0</v>
      </c>
      <c r="E268" s="395" t="e">
        <f t="shared" ref="E268:F268" si="228">H267</f>
        <v>#N/A</v>
      </c>
      <c r="F268" s="375" t="e">
        <f t="shared" si="228"/>
        <v>#N/A</v>
      </c>
      <c r="G268" s="375" t="e">
        <f t="shared" si="7"/>
        <v>#N/A</v>
      </c>
      <c r="H268" s="395" t="e">
        <f t="shared" si="8"/>
        <v>#N/A</v>
      </c>
      <c r="I268" s="375" t="e">
        <f t="shared" si="9"/>
        <v>#N/A</v>
      </c>
      <c r="J268" s="395" t="e">
        <f t="shared" si="19"/>
        <v>#N/A</v>
      </c>
      <c r="K268" s="396" t="e">
        <f t="shared" si="10"/>
        <v>#N/A</v>
      </c>
      <c r="L268" s="368"/>
      <c r="M268" s="368"/>
      <c r="N268" s="372"/>
      <c r="O268" s="3" t="e">
        <f t="shared" si="11"/>
        <v>#N/A</v>
      </c>
      <c r="P268" s="397" t="e">
        <f t="shared" si="12"/>
        <v>#N/A</v>
      </c>
      <c r="Q268" s="3" t="e">
        <f t="shared" si="13"/>
        <v>#N/A</v>
      </c>
      <c r="R268" s="369" t="e">
        <f t="shared" si="14"/>
        <v>#N/A</v>
      </c>
      <c r="S268" s="369" t="e">
        <f t="shared" si="15"/>
        <v>#N/A</v>
      </c>
      <c r="T268" s="398" t="e">
        <f t="shared" si="16"/>
        <v>#N/A</v>
      </c>
      <c r="U268" s="368"/>
      <c r="V268" s="368"/>
      <c r="W268" s="368"/>
      <c r="X268" s="368"/>
      <c r="Y268" s="368"/>
      <c r="Z268" s="368"/>
      <c r="AA268" s="368"/>
      <c r="AB268" s="368"/>
      <c r="AC268" s="368"/>
      <c r="AD268" s="368"/>
      <c r="AE268" s="368"/>
      <c r="AF268" s="368"/>
      <c r="AG268" s="368"/>
      <c r="AH268" s="368"/>
      <c r="AI268" s="368"/>
      <c r="AJ268" s="368"/>
      <c r="AK268" s="368"/>
      <c r="AL268" s="368"/>
      <c r="AM268" s="368"/>
      <c r="AN268" s="368"/>
    </row>
    <row r="269" spans="1:40" ht="12.75" customHeight="1">
      <c r="A269" s="151">
        <f t="shared" si="5"/>
        <v>17.583333333333332</v>
      </c>
      <c r="B269" s="393">
        <f t="shared" si="17"/>
        <v>1055</v>
      </c>
      <c r="C269" s="186">
        <f>Hydrograph!B228</f>
        <v>0</v>
      </c>
      <c r="D269" s="394">
        <f t="shared" si="6"/>
        <v>0</v>
      </c>
      <c r="E269" s="395" t="e">
        <f t="shared" ref="E269:F269" si="229">H268</f>
        <v>#N/A</v>
      </c>
      <c r="F269" s="375" t="e">
        <f t="shared" si="229"/>
        <v>#N/A</v>
      </c>
      <c r="G269" s="375" t="e">
        <f t="shared" si="7"/>
        <v>#N/A</v>
      </c>
      <c r="H269" s="395" t="e">
        <f t="shared" si="8"/>
        <v>#N/A</v>
      </c>
      <c r="I269" s="375" t="e">
        <f t="shared" si="9"/>
        <v>#N/A</v>
      </c>
      <c r="J269" s="395" t="e">
        <f t="shared" si="19"/>
        <v>#N/A</v>
      </c>
      <c r="K269" s="396" t="e">
        <f t="shared" si="10"/>
        <v>#N/A</v>
      </c>
      <c r="L269" s="368"/>
      <c r="M269" s="368"/>
      <c r="N269" s="372"/>
      <c r="O269" s="3" t="e">
        <f t="shared" si="11"/>
        <v>#N/A</v>
      </c>
      <c r="P269" s="397" t="e">
        <f t="shared" si="12"/>
        <v>#N/A</v>
      </c>
      <c r="Q269" s="3" t="e">
        <f t="shared" si="13"/>
        <v>#N/A</v>
      </c>
      <c r="R269" s="369" t="e">
        <f t="shared" si="14"/>
        <v>#N/A</v>
      </c>
      <c r="S269" s="369" t="e">
        <f t="shared" si="15"/>
        <v>#N/A</v>
      </c>
      <c r="T269" s="398" t="e">
        <f t="shared" si="16"/>
        <v>#N/A</v>
      </c>
      <c r="U269" s="368"/>
      <c r="V269" s="368"/>
      <c r="W269" s="368"/>
      <c r="X269" s="368"/>
      <c r="Y269" s="368"/>
      <c r="Z269" s="368"/>
      <c r="AA269" s="368"/>
      <c r="AB269" s="368"/>
      <c r="AC269" s="368"/>
      <c r="AD269" s="368"/>
      <c r="AE269" s="368"/>
      <c r="AF269" s="368"/>
      <c r="AG269" s="368"/>
      <c r="AH269" s="368"/>
      <c r="AI269" s="368"/>
      <c r="AJ269" s="368"/>
      <c r="AK269" s="368"/>
      <c r="AL269" s="368"/>
      <c r="AM269" s="368"/>
      <c r="AN269" s="368"/>
    </row>
    <row r="270" spans="1:40" ht="12.75" customHeight="1">
      <c r="A270" s="151">
        <f t="shared" si="5"/>
        <v>17.666666666666668</v>
      </c>
      <c r="B270" s="393">
        <f t="shared" si="17"/>
        <v>1060</v>
      </c>
      <c r="C270" s="186">
        <f>Hydrograph!B229</f>
        <v>0</v>
      </c>
      <c r="D270" s="394">
        <f t="shared" si="6"/>
        <v>0</v>
      </c>
      <c r="E270" s="395" t="e">
        <f t="shared" ref="E270:F270" si="230">H269</f>
        <v>#N/A</v>
      </c>
      <c r="F270" s="375" t="e">
        <f t="shared" si="230"/>
        <v>#N/A</v>
      </c>
      <c r="G270" s="375" t="e">
        <f t="shared" si="7"/>
        <v>#N/A</v>
      </c>
      <c r="H270" s="395" t="e">
        <f t="shared" si="8"/>
        <v>#N/A</v>
      </c>
      <c r="I270" s="375" t="e">
        <f t="shared" si="9"/>
        <v>#N/A</v>
      </c>
      <c r="J270" s="395" t="e">
        <f t="shared" si="19"/>
        <v>#N/A</v>
      </c>
      <c r="K270" s="396" t="e">
        <f t="shared" si="10"/>
        <v>#N/A</v>
      </c>
      <c r="L270" s="368"/>
      <c r="M270" s="368"/>
      <c r="N270" s="372"/>
      <c r="O270" s="3" t="e">
        <f t="shared" si="11"/>
        <v>#N/A</v>
      </c>
      <c r="P270" s="397" t="e">
        <f t="shared" si="12"/>
        <v>#N/A</v>
      </c>
      <c r="Q270" s="3" t="e">
        <f t="shared" si="13"/>
        <v>#N/A</v>
      </c>
      <c r="R270" s="369" t="e">
        <f t="shared" si="14"/>
        <v>#N/A</v>
      </c>
      <c r="S270" s="369" t="e">
        <f t="shared" si="15"/>
        <v>#N/A</v>
      </c>
      <c r="T270" s="398" t="e">
        <f t="shared" si="16"/>
        <v>#N/A</v>
      </c>
      <c r="U270" s="368"/>
      <c r="V270" s="368"/>
      <c r="W270" s="368"/>
      <c r="X270" s="368"/>
      <c r="Y270" s="368"/>
      <c r="Z270" s="368"/>
      <c r="AA270" s="368"/>
      <c r="AB270" s="368"/>
      <c r="AC270" s="368"/>
      <c r="AD270" s="368"/>
      <c r="AE270" s="368"/>
      <c r="AF270" s="368"/>
      <c r="AG270" s="368"/>
      <c r="AH270" s="368"/>
      <c r="AI270" s="368"/>
      <c r="AJ270" s="368"/>
      <c r="AK270" s="368"/>
      <c r="AL270" s="368"/>
      <c r="AM270" s="368"/>
      <c r="AN270" s="368"/>
    </row>
    <row r="271" spans="1:40" ht="12.75" customHeight="1">
      <c r="A271" s="151">
        <f t="shared" si="5"/>
        <v>17.75</v>
      </c>
      <c r="B271" s="393">
        <f t="shared" si="17"/>
        <v>1065</v>
      </c>
      <c r="C271" s="186">
        <f>Hydrograph!B230</f>
        <v>0</v>
      </c>
      <c r="D271" s="394">
        <f t="shared" si="6"/>
        <v>0</v>
      </c>
      <c r="E271" s="395" t="e">
        <f t="shared" ref="E271:F271" si="231">H270</f>
        <v>#N/A</v>
      </c>
      <c r="F271" s="375" t="e">
        <f t="shared" si="231"/>
        <v>#N/A</v>
      </c>
      <c r="G271" s="375" t="e">
        <f t="shared" si="7"/>
        <v>#N/A</v>
      </c>
      <c r="H271" s="395" t="e">
        <f t="shared" si="8"/>
        <v>#N/A</v>
      </c>
      <c r="I271" s="375" t="e">
        <f t="shared" si="9"/>
        <v>#N/A</v>
      </c>
      <c r="J271" s="395" t="e">
        <f t="shared" si="19"/>
        <v>#N/A</v>
      </c>
      <c r="K271" s="396" t="e">
        <f t="shared" si="10"/>
        <v>#N/A</v>
      </c>
      <c r="L271" s="368"/>
      <c r="M271" s="368"/>
      <c r="N271" s="372"/>
      <c r="O271" s="3" t="e">
        <f t="shared" si="11"/>
        <v>#N/A</v>
      </c>
      <c r="P271" s="397" t="e">
        <f t="shared" si="12"/>
        <v>#N/A</v>
      </c>
      <c r="Q271" s="3" t="e">
        <f t="shared" si="13"/>
        <v>#N/A</v>
      </c>
      <c r="R271" s="369" t="e">
        <f t="shared" si="14"/>
        <v>#N/A</v>
      </c>
      <c r="S271" s="369" t="e">
        <f t="shared" si="15"/>
        <v>#N/A</v>
      </c>
      <c r="T271" s="398" t="e">
        <f t="shared" si="16"/>
        <v>#N/A</v>
      </c>
      <c r="U271" s="368"/>
      <c r="V271" s="368"/>
      <c r="W271" s="368"/>
      <c r="X271" s="368"/>
      <c r="Y271" s="368"/>
      <c r="Z271" s="368"/>
      <c r="AA271" s="368"/>
      <c r="AB271" s="368"/>
      <c r="AC271" s="368"/>
      <c r="AD271" s="368"/>
      <c r="AE271" s="368"/>
      <c r="AF271" s="368"/>
      <c r="AG271" s="368"/>
      <c r="AH271" s="368"/>
      <c r="AI271" s="368"/>
      <c r="AJ271" s="368"/>
      <c r="AK271" s="368"/>
      <c r="AL271" s="368"/>
      <c r="AM271" s="368"/>
      <c r="AN271" s="368"/>
    </row>
    <row r="272" spans="1:40" ht="12.75" customHeight="1">
      <c r="A272" s="151">
        <f t="shared" si="5"/>
        <v>17.833333333333332</v>
      </c>
      <c r="B272" s="393">
        <f t="shared" si="17"/>
        <v>1070</v>
      </c>
      <c r="C272" s="186">
        <f>Hydrograph!B231</f>
        <v>0</v>
      </c>
      <c r="D272" s="394">
        <f t="shared" si="6"/>
        <v>0</v>
      </c>
      <c r="E272" s="395" t="e">
        <f t="shared" ref="E272:F272" si="232">H271</f>
        <v>#N/A</v>
      </c>
      <c r="F272" s="375" t="e">
        <f t="shared" si="232"/>
        <v>#N/A</v>
      </c>
      <c r="G272" s="375" t="e">
        <f t="shared" si="7"/>
        <v>#N/A</v>
      </c>
      <c r="H272" s="395" t="e">
        <f t="shared" si="8"/>
        <v>#N/A</v>
      </c>
      <c r="I272" s="375" t="e">
        <f t="shared" si="9"/>
        <v>#N/A</v>
      </c>
      <c r="J272" s="395" t="e">
        <f t="shared" si="19"/>
        <v>#N/A</v>
      </c>
      <c r="K272" s="396" t="e">
        <f t="shared" si="10"/>
        <v>#N/A</v>
      </c>
      <c r="L272" s="368"/>
      <c r="M272" s="368"/>
      <c r="N272" s="372"/>
      <c r="O272" s="3" t="e">
        <f t="shared" si="11"/>
        <v>#N/A</v>
      </c>
      <c r="P272" s="397" t="e">
        <f t="shared" si="12"/>
        <v>#N/A</v>
      </c>
      <c r="Q272" s="3" t="e">
        <f t="shared" si="13"/>
        <v>#N/A</v>
      </c>
      <c r="R272" s="369" t="e">
        <f t="shared" si="14"/>
        <v>#N/A</v>
      </c>
      <c r="S272" s="369" t="e">
        <f t="shared" si="15"/>
        <v>#N/A</v>
      </c>
      <c r="T272" s="398" t="e">
        <f t="shared" si="16"/>
        <v>#N/A</v>
      </c>
      <c r="U272" s="368"/>
      <c r="V272" s="368"/>
      <c r="W272" s="368"/>
      <c r="X272" s="368"/>
      <c r="Y272" s="368"/>
      <c r="Z272" s="368"/>
      <c r="AA272" s="368"/>
      <c r="AB272" s="368"/>
      <c r="AC272" s="368"/>
      <c r="AD272" s="368"/>
      <c r="AE272" s="368"/>
      <c r="AF272" s="368"/>
      <c r="AG272" s="368"/>
      <c r="AH272" s="368"/>
      <c r="AI272" s="368"/>
      <c r="AJ272" s="368"/>
      <c r="AK272" s="368"/>
      <c r="AL272" s="368"/>
      <c r="AM272" s="368"/>
      <c r="AN272" s="368"/>
    </row>
    <row r="273" spans="1:40" ht="12.75" customHeight="1">
      <c r="A273" s="151">
        <f t="shared" si="5"/>
        <v>17.916666666666668</v>
      </c>
      <c r="B273" s="393">
        <f t="shared" si="17"/>
        <v>1075</v>
      </c>
      <c r="C273" s="186">
        <f>Hydrograph!B232</f>
        <v>0</v>
      </c>
      <c r="D273" s="394">
        <f t="shared" si="6"/>
        <v>0</v>
      </c>
      <c r="E273" s="395" t="e">
        <f t="shared" ref="E273:F273" si="233">H272</f>
        <v>#N/A</v>
      </c>
      <c r="F273" s="375" t="e">
        <f t="shared" si="233"/>
        <v>#N/A</v>
      </c>
      <c r="G273" s="375" t="e">
        <f t="shared" si="7"/>
        <v>#N/A</v>
      </c>
      <c r="H273" s="395" t="e">
        <f t="shared" si="8"/>
        <v>#N/A</v>
      </c>
      <c r="I273" s="375" t="e">
        <f t="shared" si="9"/>
        <v>#N/A</v>
      </c>
      <c r="J273" s="395" t="e">
        <f t="shared" si="19"/>
        <v>#N/A</v>
      </c>
      <c r="K273" s="396" t="e">
        <f t="shared" si="10"/>
        <v>#N/A</v>
      </c>
      <c r="L273" s="368"/>
      <c r="M273" s="368"/>
      <c r="N273" s="372"/>
      <c r="O273" s="3" t="e">
        <f t="shared" si="11"/>
        <v>#N/A</v>
      </c>
      <c r="P273" s="397" t="e">
        <f t="shared" si="12"/>
        <v>#N/A</v>
      </c>
      <c r="Q273" s="3" t="e">
        <f t="shared" si="13"/>
        <v>#N/A</v>
      </c>
      <c r="R273" s="369" t="e">
        <f t="shared" si="14"/>
        <v>#N/A</v>
      </c>
      <c r="S273" s="369" t="e">
        <f t="shared" si="15"/>
        <v>#N/A</v>
      </c>
      <c r="T273" s="398" t="e">
        <f t="shared" si="16"/>
        <v>#N/A</v>
      </c>
      <c r="U273" s="368"/>
      <c r="V273" s="368"/>
      <c r="W273" s="368"/>
      <c r="X273" s="368"/>
      <c r="Y273" s="368"/>
      <c r="Z273" s="368"/>
      <c r="AA273" s="368"/>
      <c r="AB273" s="368"/>
      <c r="AC273" s="368"/>
      <c r="AD273" s="368"/>
      <c r="AE273" s="368"/>
      <c r="AF273" s="368"/>
      <c r="AG273" s="368"/>
      <c r="AH273" s="368"/>
      <c r="AI273" s="368"/>
      <c r="AJ273" s="368"/>
      <c r="AK273" s="368"/>
      <c r="AL273" s="368"/>
      <c r="AM273" s="368"/>
      <c r="AN273" s="368"/>
    </row>
    <row r="274" spans="1:40" ht="12.75" customHeight="1">
      <c r="A274" s="151">
        <f t="shared" si="5"/>
        <v>18</v>
      </c>
      <c r="B274" s="393">
        <f t="shared" si="17"/>
        <v>1080</v>
      </c>
      <c r="C274" s="186">
        <f>Hydrograph!B233</f>
        <v>0</v>
      </c>
      <c r="D274" s="394">
        <f t="shared" si="6"/>
        <v>0</v>
      </c>
      <c r="E274" s="395" t="e">
        <f t="shared" ref="E274:F274" si="234">H273</f>
        <v>#N/A</v>
      </c>
      <c r="F274" s="375" t="e">
        <f t="shared" si="234"/>
        <v>#N/A</v>
      </c>
      <c r="G274" s="375" t="e">
        <f t="shared" si="7"/>
        <v>#N/A</v>
      </c>
      <c r="H274" s="395" t="e">
        <f t="shared" si="8"/>
        <v>#N/A</v>
      </c>
      <c r="I274" s="375" t="e">
        <f t="shared" si="9"/>
        <v>#N/A</v>
      </c>
      <c r="J274" s="395" t="e">
        <f t="shared" si="19"/>
        <v>#N/A</v>
      </c>
      <c r="K274" s="396" t="e">
        <f t="shared" si="10"/>
        <v>#N/A</v>
      </c>
      <c r="L274" s="368"/>
      <c r="M274" s="368"/>
      <c r="N274" s="372"/>
      <c r="O274" s="3" t="e">
        <f t="shared" si="11"/>
        <v>#N/A</v>
      </c>
      <c r="P274" s="397" t="e">
        <f t="shared" si="12"/>
        <v>#N/A</v>
      </c>
      <c r="Q274" s="3" t="e">
        <f t="shared" si="13"/>
        <v>#N/A</v>
      </c>
      <c r="R274" s="369" t="e">
        <f t="shared" si="14"/>
        <v>#N/A</v>
      </c>
      <c r="S274" s="369" t="e">
        <f t="shared" si="15"/>
        <v>#N/A</v>
      </c>
      <c r="T274" s="398" t="e">
        <f t="shared" si="16"/>
        <v>#N/A</v>
      </c>
      <c r="U274" s="368"/>
      <c r="V274" s="368"/>
      <c r="W274" s="368"/>
      <c r="X274" s="368"/>
      <c r="Y274" s="368"/>
      <c r="Z274" s="368"/>
      <c r="AA274" s="368"/>
      <c r="AB274" s="368"/>
      <c r="AC274" s="368"/>
      <c r="AD274" s="368"/>
      <c r="AE274" s="368"/>
      <c r="AF274" s="368"/>
      <c r="AG274" s="368"/>
      <c r="AH274" s="368"/>
      <c r="AI274" s="368"/>
      <c r="AJ274" s="368"/>
      <c r="AK274" s="368"/>
      <c r="AL274" s="368"/>
      <c r="AM274" s="368"/>
      <c r="AN274" s="368"/>
    </row>
    <row r="275" spans="1:40" ht="12.75" customHeight="1">
      <c r="A275" s="151">
        <f t="shared" si="5"/>
        <v>18.083333333333332</v>
      </c>
      <c r="B275" s="393">
        <f t="shared" si="17"/>
        <v>1085</v>
      </c>
      <c r="C275" s="186">
        <f>Hydrograph!B234</f>
        <v>0</v>
      </c>
      <c r="D275" s="394">
        <f t="shared" si="6"/>
        <v>0</v>
      </c>
      <c r="E275" s="395" t="e">
        <f t="shared" ref="E275:F275" si="235">H274</f>
        <v>#N/A</v>
      </c>
      <c r="F275" s="375" t="e">
        <f t="shared" si="235"/>
        <v>#N/A</v>
      </c>
      <c r="G275" s="375" t="e">
        <f t="shared" si="7"/>
        <v>#N/A</v>
      </c>
      <c r="H275" s="395" t="e">
        <f t="shared" si="8"/>
        <v>#N/A</v>
      </c>
      <c r="I275" s="375" t="e">
        <f t="shared" si="9"/>
        <v>#N/A</v>
      </c>
      <c r="J275" s="395" t="e">
        <f t="shared" si="19"/>
        <v>#N/A</v>
      </c>
      <c r="K275" s="396" t="e">
        <f t="shared" si="10"/>
        <v>#N/A</v>
      </c>
      <c r="L275" s="368"/>
      <c r="M275" s="368"/>
      <c r="N275" s="372"/>
      <c r="O275" s="3" t="e">
        <f t="shared" si="11"/>
        <v>#N/A</v>
      </c>
      <c r="P275" s="397" t="e">
        <f t="shared" si="12"/>
        <v>#N/A</v>
      </c>
      <c r="Q275" s="3" t="e">
        <f t="shared" si="13"/>
        <v>#N/A</v>
      </c>
      <c r="R275" s="369" t="e">
        <f t="shared" si="14"/>
        <v>#N/A</v>
      </c>
      <c r="S275" s="369" t="e">
        <f t="shared" si="15"/>
        <v>#N/A</v>
      </c>
      <c r="T275" s="398" t="e">
        <f t="shared" si="16"/>
        <v>#N/A</v>
      </c>
      <c r="U275" s="368"/>
      <c r="V275" s="368"/>
      <c r="W275" s="368"/>
      <c r="X275" s="368"/>
      <c r="Y275" s="368"/>
      <c r="Z275" s="368"/>
      <c r="AA275" s="368"/>
      <c r="AB275" s="368"/>
      <c r="AC275" s="368"/>
      <c r="AD275" s="368"/>
      <c r="AE275" s="368"/>
      <c r="AF275" s="368"/>
      <c r="AG275" s="368"/>
      <c r="AH275" s="368"/>
      <c r="AI275" s="368"/>
      <c r="AJ275" s="368"/>
      <c r="AK275" s="368"/>
      <c r="AL275" s="368"/>
      <c r="AM275" s="368"/>
      <c r="AN275" s="368"/>
    </row>
    <row r="276" spans="1:40" ht="12.75" customHeight="1">
      <c r="A276" s="151">
        <f t="shared" si="5"/>
        <v>18.166666666666668</v>
      </c>
      <c r="B276" s="393">
        <f t="shared" si="17"/>
        <v>1090</v>
      </c>
      <c r="C276" s="186">
        <v>0</v>
      </c>
      <c r="D276" s="394">
        <f t="shared" si="6"/>
        <v>0</v>
      </c>
      <c r="E276" s="395" t="e">
        <f t="shared" ref="E276:F276" si="236">H275</f>
        <v>#N/A</v>
      </c>
      <c r="F276" s="375" t="e">
        <f t="shared" si="236"/>
        <v>#N/A</v>
      </c>
      <c r="G276" s="375" t="e">
        <f t="shared" si="7"/>
        <v>#N/A</v>
      </c>
      <c r="H276" s="395" t="e">
        <f t="shared" si="8"/>
        <v>#N/A</v>
      </c>
      <c r="I276" s="375" t="e">
        <f t="shared" si="9"/>
        <v>#N/A</v>
      </c>
      <c r="J276" s="395" t="e">
        <f t="shared" si="19"/>
        <v>#N/A</v>
      </c>
      <c r="K276" s="396" t="e">
        <f t="shared" si="10"/>
        <v>#N/A</v>
      </c>
      <c r="L276" s="368"/>
      <c r="M276" s="368"/>
      <c r="N276" s="372"/>
      <c r="O276" s="3" t="e">
        <f t="shared" si="11"/>
        <v>#N/A</v>
      </c>
      <c r="P276" s="397" t="e">
        <f t="shared" si="12"/>
        <v>#N/A</v>
      </c>
      <c r="Q276" s="3" t="e">
        <f t="shared" si="13"/>
        <v>#N/A</v>
      </c>
      <c r="R276" s="369" t="e">
        <f t="shared" si="14"/>
        <v>#N/A</v>
      </c>
      <c r="S276" s="369" t="e">
        <f t="shared" si="15"/>
        <v>#N/A</v>
      </c>
      <c r="T276" s="398" t="e">
        <f t="shared" si="16"/>
        <v>#N/A</v>
      </c>
      <c r="U276" s="368"/>
      <c r="V276" s="368"/>
      <c r="W276" s="368"/>
      <c r="X276" s="368"/>
      <c r="Y276" s="368"/>
      <c r="Z276" s="368"/>
      <c r="AA276" s="368"/>
      <c r="AB276" s="368"/>
      <c r="AC276" s="368"/>
      <c r="AD276" s="368"/>
      <c r="AE276" s="368"/>
      <c r="AF276" s="368"/>
      <c r="AG276" s="368"/>
      <c r="AH276" s="368"/>
      <c r="AI276" s="368"/>
      <c r="AJ276" s="368"/>
      <c r="AK276" s="368"/>
      <c r="AL276" s="368"/>
      <c r="AM276" s="368"/>
      <c r="AN276" s="368"/>
    </row>
    <row r="277" spans="1:40" ht="12.75" customHeight="1">
      <c r="A277" s="151">
        <f t="shared" si="5"/>
        <v>18.25</v>
      </c>
      <c r="B277" s="393">
        <f t="shared" si="17"/>
        <v>1095</v>
      </c>
      <c r="C277" s="186">
        <v>0</v>
      </c>
      <c r="D277" s="394">
        <f t="shared" si="6"/>
        <v>0</v>
      </c>
      <c r="E277" s="395" t="e">
        <f t="shared" ref="E277:F277" si="237">H276</f>
        <v>#N/A</v>
      </c>
      <c r="F277" s="375" t="e">
        <f t="shared" si="237"/>
        <v>#N/A</v>
      </c>
      <c r="G277" s="375" t="e">
        <f t="shared" si="7"/>
        <v>#N/A</v>
      </c>
      <c r="H277" s="395" t="e">
        <f t="shared" si="8"/>
        <v>#N/A</v>
      </c>
      <c r="I277" s="375" t="e">
        <f t="shared" si="9"/>
        <v>#N/A</v>
      </c>
      <c r="J277" s="395" t="e">
        <f t="shared" si="19"/>
        <v>#N/A</v>
      </c>
      <c r="K277" s="396" t="e">
        <f t="shared" si="10"/>
        <v>#N/A</v>
      </c>
      <c r="L277" s="368"/>
      <c r="M277" s="368"/>
      <c r="N277" s="372"/>
      <c r="O277" s="3" t="e">
        <f t="shared" si="11"/>
        <v>#N/A</v>
      </c>
      <c r="P277" s="397" t="e">
        <f t="shared" si="12"/>
        <v>#N/A</v>
      </c>
      <c r="Q277" s="3" t="e">
        <f t="shared" si="13"/>
        <v>#N/A</v>
      </c>
      <c r="R277" s="369" t="e">
        <f t="shared" si="14"/>
        <v>#N/A</v>
      </c>
      <c r="S277" s="369" t="e">
        <f t="shared" si="15"/>
        <v>#N/A</v>
      </c>
      <c r="T277" s="398" t="e">
        <f t="shared" si="16"/>
        <v>#N/A</v>
      </c>
      <c r="U277" s="368"/>
      <c r="V277" s="368"/>
      <c r="W277" s="368"/>
      <c r="X277" s="368"/>
      <c r="Y277" s="368"/>
      <c r="Z277" s="368"/>
      <c r="AA277" s="368"/>
      <c r="AB277" s="368"/>
      <c r="AC277" s="368"/>
      <c r="AD277" s="368"/>
      <c r="AE277" s="368"/>
      <c r="AF277" s="368"/>
      <c r="AG277" s="368"/>
      <c r="AH277" s="368"/>
      <c r="AI277" s="368"/>
      <c r="AJ277" s="368"/>
      <c r="AK277" s="368"/>
      <c r="AL277" s="368"/>
      <c r="AM277" s="368"/>
      <c r="AN277" s="368"/>
    </row>
    <row r="278" spans="1:40" ht="12.75" customHeight="1">
      <c r="A278" s="151">
        <f t="shared" si="5"/>
        <v>18.333333333333332</v>
      </c>
      <c r="B278" s="393">
        <f t="shared" si="17"/>
        <v>1100</v>
      </c>
      <c r="C278" s="186">
        <v>0</v>
      </c>
      <c r="D278" s="394">
        <f t="shared" si="6"/>
        <v>0</v>
      </c>
      <c r="E278" s="395" t="e">
        <f t="shared" ref="E278:F278" si="238">H277</f>
        <v>#N/A</v>
      </c>
      <c r="F278" s="375" t="e">
        <f t="shared" si="238"/>
        <v>#N/A</v>
      </c>
      <c r="G278" s="375" t="e">
        <f t="shared" si="7"/>
        <v>#N/A</v>
      </c>
      <c r="H278" s="395" t="e">
        <f t="shared" si="8"/>
        <v>#N/A</v>
      </c>
      <c r="I278" s="375" t="e">
        <f t="shared" si="9"/>
        <v>#N/A</v>
      </c>
      <c r="J278" s="395" t="e">
        <f t="shared" si="19"/>
        <v>#N/A</v>
      </c>
      <c r="K278" s="396" t="e">
        <f t="shared" si="10"/>
        <v>#N/A</v>
      </c>
      <c r="L278" s="368"/>
      <c r="M278" s="368"/>
      <c r="N278" s="372"/>
      <c r="O278" s="3" t="e">
        <f t="shared" si="11"/>
        <v>#N/A</v>
      </c>
      <c r="P278" s="397" t="e">
        <f t="shared" si="12"/>
        <v>#N/A</v>
      </c>
      <c r="Q278" s="3" t="e">
        <f t="shared" si="13"/>
        <v>#N/A</v>
      </c>
      <c r="R278" s="369" t="e">
        <f t="shared" si="14"/>
        <v>#N/A</v>
      </c>
      <c r="S278" s="369" t="e">
        <f t="shared" si="15"/>
        <v>#N/A</v>
      </c>
      <c r="T278" s="398" t="e">
        <f t="shared" si="16"/>
        <v>#N/A</v>
      </c>
      <c r="U278" s="368"/>
      <c r="V278" s="368"/>
      <c r="W278" s="368"/>
      <c r="X278" s="368"/>
      <c r="Y278" s="368"/>
      <c r="Z278" s="368"/>
      <c r="AA278" s="368"/>
      <c r="AB278" s="368"/>
      <c r="AC278" s="368"/>
      <c r="AD278" s="368"/>
      <c r="AE278" s="368"/>
      <c r="AF278" s="368"/>
      <c r="AG278" s="368"/>
      <c r="AH278" s="368"/>
      <c r="AI278" s="368"/>
      <c r="AJ278" s="368"/>
      <c r="AK278" s="368"/>
      <c r="AL278" s="368"/>
      <c r="AM278" s="368"/>
      <c r="AN278" s="368"/>
    </row>
    <row r="279" spans="1:40" ht="12.75" customHeight="1">
      <c r="A279" s="151">
        <f t="shared" si="5"/>
        <v>18.416666666666668</v>
      </c>
      <c r="B279" s="393">
        <f t="shared" si="17"/>
        <v>1105</v>
      </c>
      <c r="C279" s="186">
        <v>0</v>
      </c>
      <c r="D279" s="394">
        <f t="shared" si="6"/>
        <v>0</v>
      </c>
      <c r="E279" s="395" t="e">
        <f t="shared" ref="E279:F279" si="239">H278</f>
        <v>#N/A</v>
      </c>
      <c r="F279" s="375" t="e">
        <f t="shared" si="239"/>
        <v>#N/A</v>
      </c>
      <c r="G279" s="375" t="e">
        <f t="shared" si="7"/>
        <v>#N/A</v>
      </c>
      <c r="H279" s="395" t="e">
        <f t="shared" si="8"/>
        <v>#N/A</v>
      </c>
      <c r="I279" s="375" t="e">
        <f t="shared" si="9"/>
        <v>#N/A</v>
      </c>
      <c r="J279" s="395" t="e">
        <f t="shared" si="19"/>
        <v>#N/A</v>
      </c>
      <c r="K279" s="396" t="e">
        <f t="shared" si="10"/>
        <v>#N/A</v>
      </c>
      <c r="L279" s="368"/>
      <c r="M279" s="368"/>
      <c r="N279" s="372"/>
      <c r="O279" s="3" t="e">
        <f t="shared" si="11"/>
        <v>#N/A</v>
      </c>
      <c r="P279" s="397" t="e">
        <f t="shared" si="12"/>
        <v>#N/A</v>
      </c>
      <c r="Q279" s="3" t="e">
        <f t="shared" si="13"/>
        <v>#N/A</v>
      </c>
      <c r="R279" s="369" t="e">
        <f t="shared" si="14"/>
        <v>#N/A</v>
      </c>
      <c r="S279" s="369" t="e">
        <f t="shared" si="15"/>
        <v>#N/A</v>
      </c>
      <c r="T279" s="398" t="e">
        <f t="shared" si="16"/>
        <v>#N/A</v>
      </c>
      <c r="U279" s="368"/>
      <c r="V279" s="368"/>
      <c r="W279" s="368"/>
      <c r="X279" s="368"/>
      <c r="Y279" s="368"/>
      <c r="Z279" s="368"/>
      <c r="AA279" s="368"/>
      <c r="AB279" s="368"/>
      <c r="AC279" s="368"/>
      <c r="AD279" s="368"/>
      <c r="AE279" s="368"/>
      <c r="AF279" s="368"/>
      <c r="AG279" s="368"/>
      <c r="AH279" s="368"/>
      <c r="AI279" s="368"/>
      <c r="AJ279" s="368"/>
      <c r="AK279" s="368"/>
      <c r="AL279" s="368"/>
      <c r="AM279" s="368"/>
      <c r="AN279" s="368"/>
    </row>
    <row r="280" spans="1:40" ht="12.75" customHeight="1">
      <c r="A280" s="151">
        <f t="shared" si="5"/>
        <v>18.5</v>
      </c>
      <c r="B280" s="393">
        <f t="shared" si="17"/>
        <v>1110</v>
      </c>
      <c r="C280" s="186">
        <v>0</v>
      </c>
      <c r="D280" s="394">
        <f t="shared" si="6"/>
        <v>0</v>
      </c>
      <c r="E280" s="395" t="e">
        <f t="shared" ref="E280:F280" si="240">H279</f>
        <v>#N/A</v>
      </c>
      <c r="F280" s="375" t="e">
        <f t="shared" si="240"/>
        <v>#N/A</v>
      </c>
      <c r="G280" s="375" t="e">
        <f t="shared" si="7"/>
        <v>#N/A</v>
      </c>
      <c r="H280" s="395" t="e">
        <f t="shared" si="8"/>
        <v>#N/A</v>
      </c>
      <c r="I280" s="375" t="e">
        <f t="shared" si="9"/>
        <v>#N/A</v>
      </c>
      <c r="J280" s="395" t="e">
        <f t="shared" si="19"/>
        <v>#N/A</v>
      </c>
      <c r="K280" s="396" t="e">
        <f t="shared" si="10"/>
        <v>#N/A</v>
      </c>
      <c r="L280" s="368"/>
      <c r="M280" s="368"/>
      <c r="N280" s="372"/>
      <c r="O280" s="3" t="e">
        <f t="shared" si="11"/>
        <v>#N/A</v>
      </c>
      <c r="P280" s="397" t="e">
        <f t="shared" si="12"/>
        <v>#N/A</v>
      </c>
      <c r="Q280" s="3" t="e">
        <f t="shared" si="13"/>
        <v>#N/A</v>
      </c>
      <c r="R280" s="369" t="e">
        <f t="shared" si="14"/>
        <v>#N/A</v>
      </c>
      <c r="S280" s="369" t="e">
        <f t="shared" si="15"/>
        <v>#N/A</v>
      </c>
      <c r="T280" s="398" t="e">
        <f t="shared" si="16"/>
        <v>#N/A</v>
      </c>
      <c r="U280" s="368"/>
      <c r="V280" s="368"/>
      <c r="W280" s="368"/>
      <c r="X280" s="368"/>
      <c r="Y280" s="368"/>
      <c r="Z280" s="368"/>
      <c r="AA280" s="368"/>
      <c r="AB280" s="368"/>
      <c r="AC280" s="368"/>
      <c r="AD280" s="368"/>
      <c r="AE280" s="368"/>
      <c r="AF280" s="368"/>
      <c r="AG280" s="368"/>
      <c r="AH280" s="368"/>
      <c r="AI280" s="368"/>
      <c r="AJ280" s="368"/>
      <c r="AK280" s="368"/>
      <c r="AL280" s="368"/>
      <c r="AM280" s="368"/>
      <c r="AN280" s="368"/>
    </row>
    <row r="281" spans="1:40" ht="12.75" customHeight="1">
      <c r="A281" s="151">
        <f t="shared" si="5"/>
        <v>18.583333333333332</v>
      </c>
      <c r="B281" s="393">
        <f t="shared" si="17"/>
        <v>1115</v>
      </c>
      <c r="C281" s="186">
        <v>0</v>
      </c>
      <c r="D281" s="394">
        <f t="shared" si="6"/>
        <v>0</v>
      </c>
      <c r="E281" s="395" t="e">
        <f t="shared" ref="E281:F281" si="241">H280</f>
        <v>#N/A</v>
      </c>
      <c r="F281" s="375" t="e">
        <f t="shared" si="241"/>
        <v>#N/A</v>
      </c>
      <c r="G281" s="375" t="e">
        <f t="shared" si="7"/>
        <v>#N/A</v>
      </c>
      <c r="H281" s="395" t="e">
        <f t="shared" si="8"/>
        <v>#N/A</v>
      </c>
      <c r="I281" s="375" t="e">
        <f t="shared" si="9"/>
        <v>#N/A</v>
      </c>
      <c r="J281" s="395" t="e">
        <f t="shared" si="19"/>
        <v>#N/A</v>
      </c>
      <c r="K281" s="396" t="e">
        <f t="shared" si="10"/>
        <v>#N/A</v>
      </c>
      <c r="L281" s="368"/>
      <c r="M281" s="368"/>
      <c r="N281" s="372"/>
      <c r="O281" s="3" t="e">
        <f t="shared" si="11"/>
        <v>#N/A</v>
      </c>
      <c r="P281" s="397" t="e">
        <f t="shared" si="12"/>
        <v>#N/A</v>
      </c>
      <c r="Q281" s="3" t="e">
        <f t="shared" si="13"/>
        <v>#N/A</v>
      </c>
      <c r="R281" s="369" t="e">
        <f t="shared" si="14"/>
        <v>#N/A</v>
      </c>
      <c r="S281" s="369" t="e">
        <f t="shared" si="15"/>
        <v>#N/A</v>
      </c>
      <c r="T281" s="398" t="e">
        <f t="shared" si="16"/>
        <v>#N/A</v>
      </c>
      <c r="U281" s="368"/>
      <c r="V281" s="368"/>
      <c r="W281" s="368"/>
      <c r="X281" s="368"/>
      <c r="Y281" s="368"/>
      <c r="Z281" s="368"/>
      <c r="AA281" s="368"/>
      <c r="AB281" s="368"/>
      <c r="AC281" s="368"/>
      <c r="AD281" s="368"/>
      <c r="AE281" s="368"/>
      <c r="AF281" s="368"/>
      <c r="AG281" s="368"/>
      <c r="AH281" s="368"/>
      <c r="AI281" s="368"/>
      <c r="AJ281" s="368"/>
      <c r="AK281" s="368"/>
      <c r="AL281" s="368"/>
      <c r="AM281" s="368"/>
      <c r="AN281" s="368"/>
    </row>
    <row r="282" spans="1:40" ht="12.75" customHeight="1">
      <c r="A282" s="151">
        <f t="shared" si="5"/>
        <v>18.666666666666668</v>
      </c>
      <c r="B282" s="393">
        <f t="shared" si="17"/>
        <v>1120</v>
      </c>
      <c r="C282" s="186">
        <v>0</v>
      </c>
      <c r="D282" s="394">
        <f t="shared" si="6"/>
        <v>0</v>
      </c>
      <c r="E282" s="395" t="e">
        <f t="shared" ref="E282:F282" si="242">H281</f>
        <v>#N/A</v>
      </c>
      <c r="F282" s="375" t="e">
        <f t="shared" si="242"/>
        <v>#N/A</v>
      </c>
      <c r="G282" s="375" t="e">
        <f t="shared" si="7"/>
        <v>#N/A</v>
      </c>
      <c r="H282" s="395" t="e">
        <f t="shared" si="8"/>
        <v>#N/A</v>
      </c>
      <c r="I282" s="375" t="e">
        <f t="shared" si="9"/>
        <v>#N/A</v>
      </c>
      <c r="J282" s="395" t="e">
        <f t="shared" si="19"/>
        <v>#N/A</v>
      </c>
      <c r="K282" s="396" t="e">
        <f t="shared" si="10"/>
        <v>#N/A</v>
      </c>
      <c r="L282" s="368"/>
      <c r="M282" s="368"/>
      <c r="N282" s="372"/>
      <c r="O282" s="3" t="e">
        <f t="shared" si="11"/>
        <v>#N/A</v>
      </c>
      <c r="P282" s="397" t="e">
        <f t="shared" si="12"/>
        <v>#N/A</v>
      </c>
      <c r="Q282" s="3" t="e">
        <f t="shared" si="13"/>
        <v>#N/A</v>
      </c>
      <c r="R282" s="369" t="e">
        <f t="shared" si="14"/>
        <v>#N/A</v>
      </c>
      <c r="S282" s="369" t="e">
        <f t="shared" si="15"/>
        <v>#N/A</v>
      </c>
      <c r="T282" s="398" t="e">
        <f t="shared" si="16"/>
        <v>#N/A</v>
      </c>
      <c r="U282" s="368"/>
      <c r="V282" s="368"/>
      <c r="W282" s="368"/>
      <c r="X282" s="368"/>
      <c r="Y282" s="368"/>
      <c r="Z282" s="368"/>
      <c r="AA282" s="368"/>
      <c r="AB282" s="368"/>
      <c r="AC282" s="368"/>
      <c r="AD282" s="368"/>
      <c r="AE282" s="368"/>
      <c r="AF282" s="368"/>
      <c r="AG282" s="368"/>
      <c r="AH282" s="368"/>
      <c r="AI282" s="368"/>
      <c r="AJ282" s="368"/>
      <c r="AK282" s="368"/>
      <c r="AL282" s="368"/>
      <c r="AM282" s="368"/>
      <c r="AN282" s="368"/>
    </row>
    <row r="283" spans="1:40" ht="12.75" customHeight="1">
      <c r="A283" s="151">
        <f t="shared" si="5"/>
        <v>18.75</v>
      </c>
      <c r="B283" s="393">
        <f t="shared" si="17"/>
        <v>1125</v>
      </c>
      <c r="C283" s="186">
        <v>0</v>
      </c>
      <c r="D283" s="394">
        <f t="shared" si="6"/>
        <v>0</v>
      </c>
      <c r="E283" s="395" t="e">
        <f t="shared" ref="E283:F283" si="243">H282</f>
        <v>#N/A</v>
      </c>
      <c r="F283" s="375" t="e">
        <f t="shared" si="243"/>
        <v>#N/A</v>
      </c>
      <c r="G283" s="375" t="e">
        <f t="shared" si="7"/>
        <v>#N/A</v>
      </c>
      <c r="H283" s="395" t="e">
        <f t="shared" si="8"/>
        <v>#N/A</v>
      </c>
      <c r="I283" s="375" t="e">
        <f t="shared" si="9"/>
        <v>#N/A</v>
      </c>
      <c r="J283" s="395" t="e">
        <f t="shared" si="19"/>
        <v>#N/A</v>
      </c>
      <c r="K283" s="396" t="e">
        <f t="shared" si="10"/>
        <v>#N/A</v>
      </c>
      <c r="L283" s="368"/>
      <c r="M283" s="368"/>
      <c r="N283" s="372"/>
      <c r="O283" s="3" t="e">
        <f t="shared" si="11"/>
        <v>#N/A</v>
      </c>
      <c r="P283" s="397" t="e">
        <f t="shared" si="12"/>
        <v>#N/A</v>
      </c>
      <c r="Q283" s="3" t="e">
        <f t="shared" si="13"/>
        <v>#N/A</v>
      </c>
      <c r="R283" s="369" t="e">
        <f t="shared" si="14"/>
        <v>#N/A</v>
      </c>
      <c r="S283" s="369" t="e">
        <f t="shared" si="15"/>
        <v>#N/A</v>
      </c>
      <c r="T283" s="398" t="e">
        <f t="shared" si="16"/>
        <v>#N/A</v>
      </c>
      <c r="U283" s="368"/>
      <c r="V283" s="368"/>
      <c r="W283" s="368"/>
      <c r="X283" s="368"/>
      <c r="Y283" s="368"/>
      <c r="Z283" s="368"/>
      <c r="AA283" s="368"/>
      <c r="AB283" s="368"/>
      <c r="AC283" s="368"/>
      <c r="AD283" s="368"/>
      <c r="AE283" s="368"/>
      <c r="AF283" s="368"/>
      <c r="AG283" s="368"/>
      <c r="AH283" s="368"/>
      <c r="AI283" s="368"/>
      <c r="AJ283" s="368"/>
      <c r="AK283" s="368"/>
      <c r="AL283" s="368"/>
      <c r="AM283" s="368"/>
      <c r="AN283" s="368"/>
    </row>
    <row r="284" spans="1:40" ht="12.75" customHeight="1">
      <c r="A284" s="151">
        <f t="shared" si="5"/>
        <v>18.833333333333332</v>
      </c>
      <c r="B284" s="393">
        <f t="shared" si="17"/>
        <v>1130</v>
      </c>
      <c r="C284" s="186">
        <v>0</v>
      </c>
      <c r="D284" s="394">
        <f t="shared" si="6"/>
        <v>0</v>
      </c>
      <c r="E284" s="395" t="e">
        <f t="shared" ref="E284:F284" si="244">H283</f>
        <v>#N/A</v>
      </c>
      <c r="F284" s="375" t="e">
        <f t="shared" si="244"/>
        <v>#N/A</v>
      </c>
      <c r="G284" s="375" t="e">
        <f t="shared" si="7"/>
        <v>#N/A</v>
      </c>
      <c r="H284" s="395" t="e">
        <f t="shared" si="8"/>
        <v>#N/A</v>
      </c>
      <c r="I284" s="375" t="e">
        <f t="shared" si="9"/>
        <v>#N/A</v>
      </c>
      <c r="J284" s="395" t="e">
        <f t="shared" si="19"/>
        <v>#N/A</v>
      </c>
      <c r="K284" s="396" t="e">
        <f t="shared" si="10"/>
        <v>#N/A</v>
      </c>
      <c r="L284" s="368"/>
      <c r="M284" s="368"/>
      <c r="N284" s="372"/>
      <c r="O284" s="3" t="e">
        <f t="shared" si="11"/>
        <v>#N/A</v>
      </c>
      <c r="P284" s="397" t="e">
        <f t="shared" si="12"/>
        <v>#N/A</v>
      </c>
      <c r="Q284" s="3" t="e">
        <f t="shared" si="13"/>
        <v>#N/A</v>
      </c>
      <c r="R284" s="369" t="e">
        <f t="shared" si="14"/>
        <v>#N/A</v>
      </c>
      <c r="S284" s="369" t="e">
        <f t="shared" si="15"/>
        <v>#N/A</v>
      </c>
      <c r="T284" s="398" t="e">
        <f t="shared" si="16"/>
        <v>#N/A</v>
      </c>
      <c r="U284" s="368"/>
      <c r="V284" s="368"/>
      <c r="W284" s="368"/>
      <c r="X284" s="368"/>
      <c r="Y284" s="368"/>
      <c r="Z284" s="368"/>
      <c r="AA284" s="368"/>
      <c r="AB284" s="368"/>
      <c r="AC284" s="368"/>
      <c r="AD284" s="368"/>
      <c r="AE284" s="368"/>
      <c r="AF284" s="368"/>
      <c r="AG284" s="368"/>
      <c r="AH284" s="368"/>
      <c r="AI284" s="368"/>
      <c r="AJ284" s="368"/>
      <c r="AK284" s="368"/>
      <c r="AL284" s="368"/>
      <c r="AM284" s="368"/>
      <c r="AN284" s="368"/>
    </row>
    <row r="285" spans="1:40" ht="12.75" customHeight="1">
      <c r="A285" s="151">
        <f t="shared" si="5"/>
        <v>18.916666666666668</v>
      </c>
      <c r="B285" s="393">
        <f t="shared" si="17"/>
        <v>1135</v>
      </c>
      <c r="C285" s="186">
        <v>0</v>
      </c>
      <c r="D285" s="394">
        <f t="shared" si="6"/>
        <v>0</v>
      </c>
      <c r="E285" s="395" t="e">
        <f t="shared" ref="E285:F285" si="245">H284</f>
        <v>#N/A</v>
      </c>
      <c r="F285" s="375" t="e">
        <f t="shared" si="245"/>
        <v>#N/A</v>
      </c>
      <c r="G285" s="375" t="e">
        <f t="shared" si="7"/>
        <v>#N/A</v>
      </c>
      <c r="H285" s="395" t="e">
        <f t="shared" si="8"/>
        <v>#N/A</v>
      </c>
      <c r="I285" s="375" t="e">
        <f t="shared" si="9"/>
        <v>#N/A</v>
      </c>
      <c r="J285" s="395" t="e">
        <f t="shared" si="19"/>
        <v>#N/A</v>
      </c>
      <c r="K285" s="396" t="e">
        <f t="shared" si="10"/>
        <v>#N/A</v>
      </c>
      <c r="L285" s="368"/>
      <c r="M285" s="368"/>
      <c r="N285" s="372"/>
      <c r="O285" s="3" t="e">
        <f t="shared" si="11"/>
        <v>#N/A</v>
      </c>
      <c r="P285" s="397" t="e">
        <f t="shared" si="12"/>
        <v>#N/A</v>
      </c>
      <c r="Q285" s="3" t="e">
        <f t="shared" si="13"/>
        <v>#N/A</v>
      </c>
      <c r="R285" s="369" t="e">
        <f t="shared" si="14"/>
        <v>#N/A</v>
      </c>
      <c r="S285" s="369" t="e">
        <f t="shared" si="15"/>
        <v>#N/A</v>
      </c>
      <c r="T285" s="398" t="e">
        <f t="shared" si="16"/>
        <v>#N/A</v>
      </c>
      <c r="U285" s="368"/>
      <c r="V285" s="368"/>
      <c r="W285" s="368"/>
      <c r="X285" s="368"/>
      <c r="Y285" s="368"/>
      <c r="Z285" s="368"/>
      <c r="AA285" s="368"/>
      <c r="AB285" s="368"/>
      <c r="AC285" s="368"/>
      <c r="AD285" s="368"/>
      <c r="AE285" s="368"/>
      <c r="AF285" s="368"/>
      <c r="AG285" s="368"/>
      <c r="AH285" s="368"/>
      <c r="AI285" s="368"/>
      <c r="AJ285" s="368"/>
      <c r="AK285" s="368"/>
      <c r="AL285" s="368"/>
      <c r="AM285" s="368"/>
      <c r="AN285" s="368"/>
    </row>
    <row r="286" spans="1:40" ht="12.75" customHeight="1">
      <c r="A286" s="151">
        <f t="shared" si="5"/>
        <v>19</v>
      </c>
      <c r="B286" s="393">
        <f t="shared" si="17"/>
        <v>1140</v>
      </c>
      <c r="C286" s="186">
        <v>0</v>
      </c>
      <c r="D286" s="394">
        <f t="shared" si="6"/>
        <v>0</v>
      </c>
      <c r="E286" s="395" t="e">
        <f t="shared" ref="E286:F286" si="246">H285</f>
        <v>#N/A</v>
      </c>
      <c r="F286" s="375" t="e">
        <f t="shared" si="246"/>
        <v>#N/A</v>
      </c>
      <c r="G286" s="375" t="e">
        <f t="shared" si="7"/>
        <v>#N/A</v>
      </c>
      <c r="H286" s="395" t="e">
        <f t="shared" si="8"/>
        <v>#N/A</v>
      </c>
      <c r="I286" s="375" t="e">
        <f t="shared" si="9"/>
        <v>#N/A</v>
      </c>
      <c r="J286" s="395" t="e">
        <f t="shared" si="19"/>
        <v>#N/A</v>
      </c>
      <c r="K286" s="396" t="e">
        <f t="shared" si="10"/>
        <v>#N/A</v>
      </c>
      <c r="L286" s="368"/>
      <c r="M286" s="368"/>
      <c r="N286" s="372"/>
      <c r="O286" s="3" t="e">
        <f t="shared" si="11"/>
        <v>#N/A</v>
      </c>
      <c r="P286" s="397" t="e">
        <f t="shared" si="12"/>
        <v>#N/A</v>
      </c>
      <c r="Q286" s="3" t="e">
        <f t="shared" si="13"/>
        <v>#N/A</v>
      </c>
      <c r="R286" s="369" t="e">
        <f t="shared" si="14"/>
        <v>#N/A</v>
      </c>
      <c r="S286" s="369" t="e">
        <f t="shared" si="15"/>
        <v>#N/A</v>
      </c>
      <c r="T286" s="398" t="e">
        <f t="shared" si="16"/>
        <v>#N/A</v>
      </c>
      <c r="U286" s="368"/>
      <c r="V286" s="368"/>
      <c r="W286" s="368"/>
      <c r="X286" s="368"/>
      <c r="Y286" s="368"/>
      <c r="Z286" s="368"/>
      <c r="AA286" s="368"/>
      <c r="AB286" s="368"/>
      <c r="AC286" s="368"/>
      <c r="AD286" s="368"/>
      <c r="AE286" s="368"/>
      <c r="AF286" s="368"/>
      <c r="AG286" s="368"/>
      <c r="AH286" s="368"/>
      <c r="AI286" s="368"/>
      <c r="AJ286" s="368"/>
      <c r="AK286" s="368"/>
      <c r="AL286" s="368"/>
      <c r="AM286" s="368"/>
      <c r="AN286" s="368"/>
    </row>
    <row r="287" spans="1:40" ht="12.75" customHeight="1">
      <c r="A287" s="151">
        <f t="shared" si="5"/>
        <v>19.083333333333332</v>
      </c>
      <c r="B287" s="393">
        <f t="shared" si="17"/>
        <v>1145</v>
      </c>
      <c r="C287" s="186">
        <v>0</v>
      </c>
      <c r="D287" s="394">
        <f t="shared" si="6"/>
        <v>0</v>
      </c>
      <c r="E287" s="395" t="e">
        <f t="shared" ref="E287:F287" si="247">H286</f>
        <v>#N/A</v>
      </c>
      <c r="F287" s="375" t="e">
        <f t="shared" si="247"/>
        <v>#N/A</v>
      </c>
      <c r="G287" s="375" t="e">
        <f t="shared" si="7"/>
        <v>#N/A</v>
      </c>
      <c r="H287" s="395" t="e">
        <f t="shared" si="8"/>
        <v>#N/A</v>
      </c>
      <c r="I287" s="375" t="e">
        <f t="shared" si="9"/>
        <v>#N/A</v>
      </c>
      <c r="J287" s="395" t="e">
        <f t="shared" si="19"/>
        <v>#N/A</v>
      </c>
      <c r="K287" s="396" t="e">
        <f t="shared" si="10"/>
        <v>#N/A</v>
      </c>
      <c r="L287" s="368"/>
      <c r="M287" s="368"/>
      <c r="N287" s="372"/>
      <c r="O287" s="3" t="e">
        <f t="shared" si="11"/>
        <v>#N/A</v>
      </c>
      <c r="P287" s="397" t="e">
        <f t="shared" si="12"/>
        <v>#N/A</v>
      </c>
      <c r="Q287" s="3" t="e">
        <f t="shared" si="13"/>
        <v>#N/A</v>
      </c>
      <c r="R287" s="369" t="e">
        <f t="shared" si="14"/>
        <v>#N/A</v>
      </c>
      <c r="S287" s="369" t="e">
        <f t="shared" si="15"/>
        <v>#N/A</v>
      </c>
      <c r="T287" s="398" t="e">
        <f t="shared" si="16"/>
        <v>#N/A</v>
      </c>
      <c r="U287" s="368"/>
      <c r="V287" s="368"/>
      <c r="W287" s="368"/>
      <c r="X287" s="368"/>
      <c r="Y287" s="368"/>
      <c r="Z287" s="368"/>
      <c r="AA287" s="368"/>
      <c r="AB287" s="368"/>
      <c r="AC287" s="368"/>
      <c r="AD287" s="368"/>
      <c r="AE287" s="368"/>
      <c r="AF287" s="368"/>
      <c r="AG287" s="368"/>
      <c r="AH287" s="368"/>
      <c r="AI287" s="368"/>
      <c r="AJ287" s="368"/>
      <c r="AK287" s="368"/>
      <c r="AL287" s="368"/>
      <c r="AM287" s="368"/>
      <c r="AN287" s="368"/>
    </row>
    <row r="288" spans="1:40" ht="12.75" customHeight="1">
      <c r="A288" s="151">
        <f t="shared" si="5"/>
        <v>19.166666666666668</v>
      </c>
      <c r="B288" s="393">
        <f t="shared" si="17"/>
        <v>1150</v>
      </c>
      <c r="C288" s="186">
        <v>0</v>
      </c>
      <c r="D288" s="394">
        <f t="shared" si="6"/>
        <v>0</v>
      </c>
      <c r="E288" s="395" t="e">
        <f t="shared" ref="E288:F288" si="248">H287</f>
        <v>#N/A</v>
      </c>
      <c r="F288" s="375" t="e">
        <f t="shared" si="248"/>
        <v>#N/A</v>
      </c>
      <c r="G288" s="375" t="e">
        <f t="shared" si="7"/>
        <v>#N/A</v>
      </c>
      <c r="H288" s="395" t="e">
        <f t="shared" si="8"/>
        <v>#N/A</v>
      </c>
      <c r="I288" s="375" t="e">
        <f t="shared" si="9"/>
        <v>#N/A</v>
      </c>
      <c r="J288" s="395" t="e">
        <f t="shared" si="19"/>
        <v>#N/A</v>
      </c>
      <c r="K288" s="396" t="e">
        <f t="shared" si="10"/>
        <v>#N/A</v>
      </c>
      <c r="L288" s="368"/>
      <c r="M288" s="368"/>
      <c r="N288" s="372"/>
      <c r="O288" s="3" t="e">
        <f t="shared" si="11"/>
        <v>#N/A</v>
      </c>
      <c r="P288" s="397" t="e">
        <f t="shared" si="12"/>
        <v>#N/A</v>
      </c>
      <c r="Q288" s="3" t="e">
        <f t="shared" si="13"/>
        <v>#N/A</v>
      </c>
      <c r="R288" s="369" t="e">
        <f t="shared" si="14"/>
        <v>#N/A</v>
      </c>
      <c r="S288" s="369" t="e">
        <f t="shared" si="15"/>
        <v>#N/A</v>
      </c>
      <c r="T288" s="398" t="e">
        <f t="shared" si="16"/>
        <v>#N/A</v>
      </c>
      <c r="U288" s="368"/>
      <c r="V288" s="368"/>
      <c r="W288" s="368"/>
      <c r="X288" s="368"/>
      <c r="Y288" s="368"/>
      <c r="Z288" s="368"/>
      <c r="AA288" s="368"/>
      <c r="AB288" s="368"/>
      <c r="AC288" s="368"/>
      <c r="AD288" s="368"/>
      <c r="AE288" s="368"/>
      <c r="AF288" s="368"/>
      <c r="AG288" s="368"/>
      <c r="AH288" s="368"/>
      <c r="AI288" s="368"/>
      <c r="AJ288" s="368"/>
      <c r="AK288" s="368"/>
      <c r="AL288" s="368"/>
      <c r="AM288" s="368"/>
      <c r="AN288" s="368"/>
    </row>
    <row r="289" spans="1:40" ht="12.75" customHeight="1">
      <c r="A289" s="151">
        <f t="shared" si="5"/>
        <v>19.25</v>
      </c>
      <c r="B289" s="393">
        <f t="shared" si="17"/>
        <v>1155</v>
      </c>
      <c r="C289" s="186">
        <v>0</v>
      </c>
      <c r="D289" s="394">
        <f t="shared" si="6"/>
        <v>0</v>
      </c>
      <c r="E289" s="395" t="e">
        <f t="shared" ref="E289:F289" si="249">H288</f>
        <v>#N/A</v>
      </c>
      <c r="F289" s="375" t="e">
        <f t="shared" si="249"/>
        <v>#N/A</v>
      </c>
      <c r="G289" s="375" t="e">
        <f t="shared" si="7"/>
        <v>#N/A</v>
      </c>
      <c r="H289" s="395" t="e">
        <f t="shared" si="8"/>
        <v>#N/A</v>
      </c>
      <c r="I289" s="375" t="e">
        <f t="shared" si="9"/>
        <v>#N/A</v>
      </c>
      <c r="J289" s="395" t="e">
        <f t="shared" si="19"/>
        <v>#N/A</v>
      </c>
      <c r="K289" s="396" t="e">
        <f t="shared" si="10"/>
        <v>#N/A</v>
      </c>
      <c r="L289" s="368"/>
      <c r="M289" s="368"/>
      <c r="N289" s="372"/>
      <c r="O289" s="3" t="e">
        <f t="shared" si="11"/>
        <v>#N/A</v>
      </c>
      <c r="P289" s="397" t="e">
        <f t="shared" si="12"/>
        <v>#N/A</v>
      </c>
      <c r="Q289" s="3" t="e">
        <f t="shared" si="13"/>
        <v>#N/A</v>
      </c>
      <c r="R289" s="369" t="e">
        <f t="shared" si="14"/>
        <v>#N/A</v>
      </c>
      <c r="S289" s="369" t="e">
        <f t="shared" si="15"/>
        <v>#N/A</v>
      </c>
      <c r="T289" s="398" t="e">
        <f t="shared" si="16"/>
        <v>#N/A</v>
      </c>
      <c r="U289" s="368"/>
      <c r="V289" s="368"/>
      <c r="W289" s="368"/>
      <c r="X289" s="368"/>
      <c r="Y289" s="368"/>
      <c r="Z289" s="368"/>
      <c r="AA289" s="368"/>
      <c r="AB289" s="368"/>
      <c r="AC289" s="368"/>
      <c r="AD289" s="368"/>
      <c r="AE289" s="368"/>
      <c r="AF289" s="368"/>
      <c r="AG289" s="368"/>
      <c r="AH289" s="368"/>
      <c r="AI289" s="368"/>
      <c r="AJ289" s="368"/>
      <c r="AK289" s="368"/>
      <c r="AL289" s="368"/>
      <c r="AM289" s="368"/>
      <c r="AN289" s="368"/>
    </row>
    <row r="290" spans="1:40" ht="12.75" customHeight="1">
      <c r="A290" s="151">
        <f t="shared" si="5"/>
        <v>19.333333333333332</v>
      </c>
      <c r="B290" s="393">
        <f t="shared" si="17"/>
        <v>1160</v>
      </c>
      <c r="C290" s="186">
        <v>0</v>
      </c>
      <c r="D290" s="394">
        <f t="shared" si="6"/>
        <v>0</v>
      </c>
      <c r="E290" s="395" t="e">
        <f t="shared" ref="E290:F290" si="250">H289</f>
        <v>#N/A</v>
      </c>
      <c r="F290" s="375" t="e">
        <f t="shared" si="250"/>
        <v>#N/A</v>
      </c>
      <c r="G290" s="375" t="e">
        <f t="shared" si="7"/>
        <v>#N/A</v>
      </c>
      <c r="H290" s="395" t="e">
        <f t="shared" si="8"/>
        <v>#N/A</v>
      </c>
      <c r="I290" s="375" t="e">
        <f t="shared" si="9"/>
        <v>#N/A</v>
      </c>
      <c r="J290" s="395" t="e">
        <f t="shared" si="19"/>
        <v>#N/A</v>
      </c>
      <c r="K290" s="396" t="e">
        <f t="shared" si="10"/>
        <v>#N/A</v>
      </c>
      <c r="L290" s="368"/>
      <c r="M290" s="368"/>
      <c r="N290" s="372"/>
      <c r="O290" s="3" t="e">
        <f t="shared" si="11"/>
        <v>#N/A</v>
      </c>
      <c r="P290" s="397" t="e">
        <f t="shared" si="12"/>
        <v>#N/A</v>
      </c>
      <c r="Q290" s="3" t="e">
        <f t="shared" si="13"/>
        <v>#N/A</v>
      </c>
      <c r="R290" s="369" t="e">
        <f t="shared" si="14"/>
        <v>#N/A</v>
      </c>
      <c r="S290" s="369" t="e">
        <f t="shared" si="15"/>
        <v>#N/A</v>
      </c>
      <c r="T290" s="398" t="e">
        <f t="shared" si="16"/>
        <v>#N/A</v>
      </c>
      <c r="U290" s="368"/>
      <c r="V290" s="368"/>
      <c r="W290" s="368"/>
      <c r="X290" s="368"/>
      <c r="Y290" s="368"/>
      <c r="Z290" s="368"/>
      <c r="AA290" s="368"/>
      <c r="AB290" s="368"/>
      <c r="AC290" s="368"/>
      <c r="AD290" s="368"/>
      <c r="AE290" s="368"/>
      <c r="AF290" s="368"/>
      <c r="AG290" s="368"/>
      <c r="AH290" s="368"/>
      <c r="AI290" s="368"/>
      <c r="AJ290" s="368"/>
      <c r="AK290" s="368"/>
      <c r="AL290" s="368"/>
      <c r="AM290" s="368"/>
      <c r="AN290" s="368"/>
    </row>
    <row r="291" spans="1:40" ht="12.75" customHeight="1">
      <c r="A291" s="151">
        <f t="shared" si="5"/>
        <v>19.416666666666668</v>
      </c>
      <c r="B291" s="393">
        <f t="shared" si="17"/>
        <v>1165</v>
      </c>
      <c r="C291" s="186">
        <v>0</v>
      </c>
      <c r="D291" s="394">
        <f t="shared" si="6"/>
        <v>0</v>
      </c>
      <c r="E291" s="395" t="e">
        <f t="shared" ref="E291:F291" si="251">H290</f>
        <v>#N/A</v>
      </c>
      <c r="F291" s="375" t="e">
        <f t="shared" si="251"/>
        <v>#N/A</v>
      </c>
      <c r="G291" s="375" t="e">
        <f t="shared" si="7"/>
        <v>#N/A</v>
      </c>
      <c r="H291" s="395" t="e">
        <f t="shared" si="8"/>
        <v>#N/A</v>
      </c>
      <c r="I291" s="375" t="e">
        <f t="shared" si="9"/>
        <v>#N/A</v>
      </c>
      <c r="J291" s="395" t="e">
        <f t="shared" si="19"/>
        <v>#N/A</v>
      </c>
      <c r="K291" s="396" t="e">
        <f t="shared" si="10"/>
        <v>#N/A</v>
      </c>
      <c r="L291" s="368"/>
      <c r="M291" s="368"/>
      <c r="N291" s="372"/>
      <c r="O291" s="3" t="e">
        <f t="shared" si="11"/>
        <v>#N/A</v>
      </c>
      <c r="P291" s="397" t="e">
        <f t="shared" si="12"/>
        <v>#N/A</v>
      </c>
      <c r="Q291" s="3" t="e">
        <f t="shared" si="13"/>
        <v>#N/A</v>
      </c>
      <c r="R291" s="369" t="e">
        <f t="shared" si="14"/>
        <v>#N/A</v>
      </c>
      <c r="S291" s="369" t="e">
        <f t="shared" si="15"/>
        <v>#N/A</v>
      </c>
      <c r="T291" s="398" t="e">
        <f t="shared" si="16"/>
        <v>#N/A</v>
      </c>
      <c r="U291" s="368"/>
      <c r="V291" s="368"/>
      <c r="W291" s="368"/>
      <c r="X291" s="368"/>
      <c r="Y291" s="368"/>
      <c r="Z291" s="368"/>
      <c r="AA291" s="368"/>
      <c r="AB291" s="368"/>
      <c r="AC291" s="368"/>
      <c r="AD291" s="368"/>
      <c r="AE291" s="368"/>
      <c r="AF291" s="368"/>
      <c r="AG291" s="368"/>
      <c r="AH291" s="368"/>
      <c r="AI291" s="368"/>
      <c r="AJ291" s="368"/>
      <c r="AK291" s="368"/>
      <c r="AL291" s="368"/>
      <c r="AM291" s="368"/>
      <c r="AN291" s="368"/>
    </row>
    <row r="292" spans="1:40" ht="12.75" customHeight="1">
      <c r="A292" s="151">
        <f t="shared" si="5"/>
        <v>19.5</v>
      </c>
      <c r="B292" s="393">
        <f t="shared" si="17"/>
        <v>1170</v>
      </c>
      <c r="C292" s="186">
        <v>0</v>
      </c>
      <c r="D292" s="394">
        <f t="shared" si="6"/>
        <v>0</v>
      </c>
      <c r="E292" s="395" t="e">
        <f t="shared" ref="E292:F292" si="252">H291</f>
        <v>#N/A</v>
      </c>
      <c r="F292" s="375" t="e">
        <f t="shared" si="252"/>
        <v>#N/A</v>
      </c>
      <c r="G292" s="375" t="e">
        <f t="shared" si="7"/>
        <v>#N/A</v>
      </c>
      <c r="H292" s="395" t="e">
        <f t="shared" si="8"/>
        <v>#N/A</v>
      </c>
      <c r="I292" s="375" t="e">
        <f t="shared" si="9"/>
        <v>#N/A</v>
      </c>
      <c r="J292" s="395" t="e">
        <f t="shared" si="19"/>
        <v>#N/A</v>
      </c>
      <c r="K292" s="396" t="e">
        <f t="shared" si="10"/>
        <v>#N/A</v>
      </c>
      <c r="L292" s="368"/>
      <c r="M292" s="368"/>
      <c r="N292" s="372"/>
      <c r="O292" s="3" t="e">
        <f t="shared" si="11"/>
        <v>#N/A</v>
      </c>
      <c r="P292" s="397" t="e">
        <f t="shared" si="12"/>
        <v>#N/A</v>
      </c>
      <c r="Q292" s="3" t="e">
        <f t="shared" si="13"/>
        <v>#N/A</v>
      </c>
      <c r="R292" s="369" t="e">
        <f t="shared" si="14"/>
        <v>#N/A</v>
      </c>
      <c r="S292" s="369" t="e">
        <f t="shared" si="15"/>
        <v>#N/A</v>
      </c>
      <c r="T292" s="398" t="e">
        <f t="shared" si="16"/>
        <v>#N/A</v>
      </c>
      <c r="U292" s="368"/>
      <c r="V292" s="368"/>
      <c r="W292" s="368"/>
      <c r="X292" s="368"/>
      <c r="Y292" s="368"/>
      <c r="Z292" s="368"/>
      <c r="AA292" s="368"/>
      <c r="AB292" s="368"/>
      <c r="AC292" s="368"/>
      <c r="AD292" s="368"/>
      <c r="AE292" s="368"/>
      <c r="AF292" s="368"/>
      <c r="AG292" s="368"/>
      <c r="AH292" s="368"/>
      <c r="AI292" s="368"/>
      <c r="AJ292" s="368"/>
      <c r="AK292" s="368"/>
      <c r="AL292" s="368"/>
      <c r="AM292" s="368"/>
      <c r="AN292" s="368"/>
    </row>
    <row r="293" spans="1:40" ht="12.75" customHeight="1">
      <c r="A293" s="151">
        <f t="shared" si="5"/>
        <v>19.583333333333332</v>
      </c>
      <c r="B293" s="393">
        <f t="shared" si="17"/>
        <v>1175</v>
      </c>
      <c r="C293" s="186">
        <v>0</v>
      </c>
      <c r="D293" s="394">
        <f t="shared" si="6"/>
        <v>0</v>
      </c>
      <c r="E293" s="395" t="e">
        <f t="shared" ref="E293:F293" si="253">H292</f>
        <v>#N/A</v>
      </c>
      <c r="F293" s="375" t="e">
        <f t="shared" si="253"/>
        <v>#N/A</v>
      </c>
      <c r="G293" s="375" t="e">
        <f t="shared" si="7"/>
        <v>#N/A</v>
      </c>
      <c r="H293" s="395" t="e">
        <f t="shared" si="8"/>
        <v>#N/A</v>
      </c>
      <c r="I293" s="375" t="e">
        <f t="shared" si="9"/>
        <v>#N/A</v>
      </c>
      <c r="J293" s="395" t="e">
        <f t="shared" si="19"/>
        <v>#N/A</v>
      </c>
      <c r="K293" s="396" t="e">
        <f t="shared" si="10"/>
        <v>#N/A</v>
      </c>
      <c r="L293" s="368"/>
      <c r="M293" s="368"/>
      <c r="N293" s="372"/>
      <c r="O293" s="3" t="e">
        <f t="shared" si="11"/>
        <v>#N/A</v>
      </c>
      <c r="P293" s="397" t="e">
        <f t="shared" si="12"/>
        <v>#N/A</v>
      </c>
      <c r="Q293" s="3" t="e">
        <f t="shared" si="13"/>
        <v>#N/A</v>
      </c>
      <c r="R293" s="369" t="e">
        <f t="shared" si="14"/>
        <v>#N/A</v>
      </c>
      <c r="S293" s="369" t="e">
        <f t="shared" si="15"/>
        <v>#N/A</v>
      </c>
      <c r="T293" s="398" t="e">
        <f t="shared" si="16"/>
        <v>#N/A</v>
      </c>
      <c r="U293" s="368"/>
      <c r="V293" s="368"/>
      <c r="W293" s="368"/>
      <c r="X293" s="368"/>
      <c r="Y293" s="368"/>
      <c r="Z293" s="368"/>
      <c r="AA293" s="368"/>
      <c r="AB293" s="368"/>
      <c r="AC293" s="368"/>
      <c r="AD293" s="368"/>
      <c r="AE293" s="368"/>
      <c r="AF293" s="368"/>
      <c r="AG293" s="368"/>
      <c r="AH293" s="368"/>
      <c r="AI293" s="368"/>
      <c r="AJ293" s="368"/>
      <c r="AK293" s="368"/>
      <c r="AL293" s="368"/>
      <c r="AM293" s="368"/>
      <c r="AN293" s="368"/>
    </row>
    <row r="294" spans="1:40" ht="12.75" customHeight="1">
      <c r="A294" s="151">
        <f t="shared" si="5"/>
        <v>19.666666666666668</v>
      </c>
      <c r="B294" s="393">
        <f t="shared" si="17"/>
        <v>1180</v>
      </c>
      <c r="C294" s="186">
        <v>0</v>
      </c>
      <c r="D294" s="394">
        <f t="shared" si="6"/>
        <v>0</v>
      </c>
      <c r="E294" s="395" t="e">
        <f t="shared" ref="E294:F294" si="254">H293</f>
        <v>#N/A</v>
      </c>
      <c r="F294" s="375" t="e">
        <f t="shared" si="254"/>
        <v>#N/A</v>
      </c>
      <c r="G294" s="375" t="e">
        <f t="shared" si="7"/>
        <v>#N/A</v>
      </c>
      <c r="H294" s="395" t="e">
        <f t="shared" si="8"/>
        <v>#N/A</v>
      </c>
      <c r="I294" s="375" t="e">
        <f t="shared" si="9"/>
        <v>#N/A</v>
      </c>
      <c r="J294" s="395" t="e">
        <f t="shared" si="19"/>
        <v>#N/A</v>
      </c>
      <c r="K294" s="396" t="e">
        <f t="shared" si="10"/>
        <v>#N/A</v>
      </c>
      <c r="L294" s="368"/>
      <c r="M294" s="368"/>
      <c r="N294" s="372"/>
      <c r="O294" s="3" t="e">
        <f t="shared" si="11"/>
        <v>#N/A</v>
      </c>
      <c r="P294" s="397" t="e">
        <f t="shared" si="12"/>
        <v>#N/A</v>
      </c>
      <c r="Q294" s="3" t="e">
        <f t="shared" si="13"/>
        <v>#N/A</v>
      </c>
      <c r="R294" s="369" t="e">
        <f t="shared" si="14"/>
        <v>#N/A</v>
      </c>
      <c r="S294" s="369" t="e">
        <f t="shared" si="15"/>
        <v>#N/A</v>
      </c>
      <c r="T294" s="398" t="e">
        <f t="shared" si="16"/>
        <v>#N/A</v>
      </c>
      <c r="U294" s="368"/>
      <c r="V294" s="368"/>
      <c r="W294" s="368"/>
      <c r="X294" s="368"/>
      <c r="Y294" s="368"/>
      <c r="Z294" s="368"/>
      <c r="AA294" s="368"/>
      <c r="AB294" s="368"/>
      <c r="AC294" s="368"/>
      <c r="AD294" s="368"/>
      <c r="AE294" s="368"/>
      <c r="AF294" s="368"/>
      <c r="AG294" s="368"/>
      <c r="AH294" s="368"/>
      <c r="AI294" s="368"/>
      <c r="AJ294" s="368"/>
      <c r="AK294" s="368"/>
      <c r="AL294" s="368"/>
      <c r="AM294" s="368"/>
      <c r="AN294" s="368"/>
    </row>
    <row r="295" spans="1:40" ht="12.75" customHeight="1">
      <c r="A295" s="151">
        <f t="shared" si="5"/>
        <v>19.75</v>
      </c>
      <c r="B295" s="393">
        <f t="shared" si="17"/>
        <v>1185</v>
      </c>
      <c r="C295" s="186">
        <v>0</v>
      </c>
      <c r="D295" s="394">
        <f t="shared" si="6"/>
        <v>0</v>
      </c>
      <c r="E295" s="395" t="e">
        <f t="shared" ref="E295:F295" si="255">H294</f>
        <v>#N/A</v>
      </c>
      <c r="F295" s="375" t="e">
        <f t="shared" si="255"/>
        <v>#N/A</v>
      </c>
      <c r="G295" s="375" t="e">
        <f t="shared" si="7"/>
        <v>#N/A</v>
      </c>
      <c r="H295" s="395" t="e">
        <f t="shared" si="8"/>
        <v>#N/A</v>
      </c>
      <c r="I295" s="375" t="e">
        <f t="shared" si="9"/>
        <v>#N/A</v>
      </c>
      <c r="J295" s="395" t="e">
        <f t="shared" si="19"/>
        <v>#N/A</v>
      </c>
      <c r="K295" s="396" t="e">
        <f t="shared" si="10"/>
        <v>#N/A</v>
      </c>
      <c r="L295" s="368"/>
      <c r="M295" s="368"/>
      <c r="N295" s="372"/>
      <c r="O295" s="3" t="e">
        <f t="shared" si="11"/>
        <v>#N/A</v>
      </c>
      <c r="P295" s="397" t="e">
        <f t="shared" si="12"/>
        <v>#N/A</v>
      </c>
      <c r="Q295" s="3" t="e">
        <f t="shared" si="13"/>
        <v>#N/A</v>
      </c>
      <c r="R295" s="369" t="e">
        <f t="shared" si="14"/>
        <v>#N/A</v>
      </c>
      <c r="S295" s="369" t="e">
        <f t="shared" si="15"/>
        <v>#N/A</v>
      </c>
      <c r="T295" s="398" t="e">
        <f t="shared" si="16"/>
        <v>#N/A</v>
      </c>
      <c r="U295" s="368"/>
      <c r="V295" s="368"/>
      <c r="W295" s="368"/>
      <c r="X295" s="368"/>
      <c r="Y295" s="368"/>
      <c r="Z295" s="368"/>
      <c r="AA295" s="368"/>
      <c r="AB295" s="368"/>
      <c r="AC295" s="368"/>
      <c r="AD295" s="368"/>
      <c r="AE295" s="368"/>
      <c r="AF295" s="368"/>
      <c r="AG295" s="368"/>
      <c r="AH295" s="368"/>
      <c r="AI295" s="368"/>
      <c r="AJ295" s="368"/>
      <c r="AK295" s="368"/>
      <c r="AL295" s="368"/>
      <c r="AM295" s="368"/>
      <c r="AN295" s="368"/>
    </row>
    <row r="296" spans="1:40" ht="12.75" customHeight="1">
      <c r="A296" s="151">
        <f t="shared" si="5"/>
        <v>19.833333333333332</v>
      </c>
      <c r="B296" s="393">
        <f t="shared" si="17"/>
        <v>1190</v>
      </c>
      <c r="C296" s="186">
        <v>0</v>
      </c>
      <c r="D296" s="394">
        <f t="shared" si="6"/>
        <v>0</v>
      </c>
      <c r="E296" s="395" t="e">
        <f t="shared" ref="E296:F296" si="256">H295</f>
        <v>#N/A</v>
      </c>
      <c r="F296" s="375" t="e">
        <f t="shared" si="256"/>
        <v>#N/A</v>
      </c>
      <c r="G296" s="375" t="e">
        <f t="shared" si="7"/>
        <v>#N/A</v>
      </c>
      <c r="H296" s="395" t="e">
        <f t="shared" si="8"/>
        <v>#N/A</v>
      </c>
      <c r="I296" s="375" t="e">
        <f t="shared" si="9"/>
        <v>#N/A</v>
      </c>
      <c r="J296" s="395" t="e">
        <f t="shared" si="19"/>
        <v>#N/A</v>
      </c>
      <c r="K296" s="396" t="e">
        <f t="shared" si="10"/>
        <v>#N/A</v>
      </c>
      <c r="L296" s="368"/>
      <c r="M296" s="368"/>
      <c r="N296" s="372"/>
      <c r="O296" s="3" t="e">
        <f t="shared" si="11"/>
        <v>#N/A</v>
      </c>
      <c r="P296" s="397" t="e">
        <f t="shared" si="12"/>
        <v>#N/A</v>
      </c>
      <c r="Q296" s="3" t="e">
        <f t="shared" si="13"/>
        <v>#N/A</v>
      </c>
      <c r="R296" s="369" t="e">
        <f t="shared" si="14"/>
        <v>#N/A</v>
      </c>
      <c r="S296" s="369" t="e">
        <f t="shared" si="15"/>
        <v>#N/A</v>
      </c>
      <c r="T296" s="398" t="e">
        <f t="shared" si="16"/>
        <v>#N/A</v>
      </c>
      <c r="U296" s="368"/>
      <c r="V296" s="368"/>
      <c r="W296" s="368"/>
      <c r="X296" s="368"/>
      <c r="Y296" s="368"/>
      <c r="Z296" s="368"/>
      <c r="AA296" s="368"/>
      <c r="AB296" s="368"/>
      <c r="AC296" s="368"/>
      <c r="AD296" s="368"/>
      <c r="AE296" s="368"/>
      <c r="AF296" s="368"/>
      <c r="AG296" s="368"/>
      <c r="AH296" s="368"/>
      <c r="AI296" s="368"/>
      <c r="AJ296" s="368"/>
      <c r="AK296" s="368"/>
      <c r="AL296" s="368"/>
      <c r="AM296" s="368"/>
      <c r="AN296" s="368"/>
    </row>
    <row r="297" spans="1:40" ht="12.75" customHeight="1">
      <c r="A297" s="151">
        <f t="shared" si="5"/>
        <v>19.916666666666668</v>
      </c>
      <c r="B297" s="393">
        <f t="shared" si="17"/>
        <v>1195</v>
      </c>
      <c r="C297" s="186">
        <v>0</v>
      </c>
      <c r="D297" s="394">
        <f t="shared" si="6"/>
        <v>0</v>
      </c>
      <c r="E297" s="395" t="e">
        <f t="shared" ref="E297:F297" si="257">H296</f>
        <v>#N/A</v>
      </c>
      <c r="F297" s="375" t="e">
        <f t="shared" si="257"/>
        <v>#N/A</v>
      </c>
      <c r="G297" s="375" t="e">
        <f t="shared" si="7"/>
        <v>#N/A</v>
      </c>
      <c r="H297" s="395" t="e">
        <f t="shared" si="8"/>
        <v>#N/A</v>
      </c>
      <c r="I297" s="375" t="e">
        <f t="shared" si="9"/>
        <v>#N/A</v>
      </c>
      <c r="J297" s="395" t="e">
        <f t="shared" si="19"/>
        <v>#N/A</v>
      </c>
      <c r="K297" s="396" t="e">
        <f t="shared" si="10"/>
        <v>#N/A</v>
      </c>
      <c r="L297" s="368"/>
      <c r="M297" s="368"/>
      <c r="N297" s="372"/>
      <c r="O297" s="3" t="e">
        <f t="shared" si="11"/>
        <v>#N/A</v>
      </c>
      <c r="P297" s="397" t="e">
        <f t="shared" si="12"/>
        <v>#N/A</v>
      </c>
      <c r="Q297" s="3" t="e">
        <f t="shared" si="13"/>
        <v>#N/A</v>
      </c>
      <c r="R297" s="369" t="e">
        <f t="shared" si="14"/>
        <v>#N/A</v>
      </c>
      <c r="S297" s="369" t="e">
        <f t="shared" si="15"/>
        <v>#N/A</v>
      </c>
      <c r="T297" s="398" t="e">
        <f t="shared" si="16"/>
        <v>#N/A</v>
      </c>
      <c r="U297" s="368"/>
      <c r="V297" s="368"/>
      <c r="W297" s="368"/>
      <c r="X297" s="368"/>
      <c r="Y297" s="368"/>
      <c r="Z297" s="368"/>
      <c r="AA297" s="368"/>
      <c r="AB297" s="368"/>
      <c r="AC297" s="368"/>
      <c r="AD297" s="368"/>
      <c r="AE297" s="368"/>
      <c r="AF297" s="368"/>
      <c r="AG297" s="368"/>
      <c r="AH297" s="368"/>
      <c r="AI297" s="368"/>
      <c r="AJ297" s="368"/>
      <c r="AK297" s="368"/>
      <c r="AL297" s="368"/>
      <c r="AM297" s="368"/>
      <c r="AN297" s="368"/>
    </row>
    <row r="298" spans="1:40" ht="12.75" customHeight="1">
      <c r="A298" s="151">
        <f t="shared" si="5"/>
        <v>20</v>
      </c>
      <c r="B298" s="393">
        <f t="shared" si="17"/>
        <v>1200</v>
      </c>
      <c r="C298" s="186">
        <v>0</v>
      </c>
      <c r="D298" s="394">
        <f t="shared" si="6"/>
        <v>0</v>
      </c>
      <c r="E298" s="395" t="e">
        <f t="shared" ref="E298:F298" si="258">H297</f>
        <v>#N/A</v>
      </c>
      <c r="F298" s="375" t="e">
        <f t="shared" si="258"/>
        <v>#N/A</v>
      </c>
      <c r="G298" s="375" t="e">
        <f t="shared" si="7"/>
        <v>#N/A</v>
      </c>
      <c r="H298" s="395" t="e">
        <f t="shared" si="8"/>
        <v>#N/A</v>
      </c>
      <c r="I298" s="375" t="e">
        <f t="shared" si="9"/>
        <v>#N/A</v>
      </c>
      <c r="J298" s="395" t="e">
        <f t="shared" si="19"/>
        <v>#N/A</v>
      </c>
      <c r="K298" s="396" t="e">
        <f t="shared" si="10"/>
        <v>#N/A</v>
      </c>
      <c r="L298" s="368"/>
      <c r="M298" s="368"/>
      <c r="N298" s="372"/>
      <c r="O298" s="3" t="e">
        <f t="shared" si="11"/>
        <v>#N/A</v>
      </c>
      <c r="P298" s="397" t="e">
        <f t="shared" si="12"/>
        <v>#N/A</v>
      </c>
      <c r="Q298" s="3" t="e">
        <f t="shared" si="13"/>
        <v>#N/A</v>
      </c>
      <c r="R298" s="369" t="e">
        <f t="shared" si="14"/>
        <v>#N/A</v>
      </c>
      <c r="S298" s="369" t="e">
        <f t="shared" si="15"/>
        <v>#N/A</v>
      </c>
      <c r="T298" s="398" t="e">
        <f t="shared" si="16"/>
        <v>#N/A</v>
      </c>
      <c r="U298" s="368"/>
      <c r="V298" s="368"/>
      <c r="W298" s="368"/>
      <c r="X298" s="368"/>
      <c r="Y298" s="368"/>
      <c r="Z298" s="368"/>
      <c r="AA298" s="368"/>
      <c r="AB298" s="368"/>
      <c r="AC298" s="368"/>
      <c r="AD298" s="368"/>
      <c r="AE298" s="368"/>
      <c r="AF298" s="368"/>
      <c r="AG298" s="368"/>
      <c r="AH298" s="368"/>
      <c r="AI298" s="368"/>
      <c r="AJ298" s="368"/>
      <c r="AK298" s="368"/>
      <c r="AL298" s="368"/>
      <c r="AM298" s="368"/>
      <c r="AN298" s="368"/>
    </row>
    <row r="299" spans="1:40" ht="12.75" customHeight="1">
      <c r="A299" s="151">
        <f t="shared" si="5"/>
        <v>20.083333333333332</v>
      </c>
      <c r="B299" s="393">
        <f t="shared" si="17"/>
        <v>1205</v>
      </c>
      <c r="C299" s="186">
        <v>0</v>
      </c>
      <c r="D299" s="394">
        <f t="shared" si="6"/>
        <v>0</v>
      </c>
      <c r="E299" s="395" t="e">
        <f t="shared" ref="E299:F299" si="259">H298</f>
        <v>#N/A</v>
      </c>
      <c r="F299" s="375" t="e">
        <f t="shared" si="259"/>
        <v>#N/A</v>
      </c>
      <c r="G299" s="375" t="e">
        <f t="shared" si="7"/>
        <v>#N/A</v>
      </c>
      <c r="H299" s="395" t="e">
        <f t="shared" si="8"/>
        <v>#N/A</v>
      </c>
      <c r="I299" s="375" t="e">
        <f t="shared" si="9"/>
        <v>#N/A</v>
      </c>
      <c r="J299" s="395" t="e">
        <f t="shared" si="19"/>
        <v>#N/A</v>
      </c>
      <c r="K299" s="396" t="e">
        <f t="shared" si="10"/>
        <v>#N/A</v>
      </c>
      <c r="L299" s="368"/>
      <c r="M299" s="368"/>
      <c r="N299" s="372"/>
      <c r="O299" s="3" t="e">
        <f t="shared" si="11"/>
        <v>#N/A</v>
      </c>
      <c r="P299" s="397" t="e">
        <f t="shared" si="12"/>
        <v>#N/A</v>
      </c>
      <c r="Q299" s="3" t="e">
        <f t="shared" si="13"/>
        <v>#N/A</v>
      </c>
      <c r="R299" s="369" t="e">
        <f t="shared" si="14"/>
        <v>#N/A</v>
      </c>
      <c r="S299" s="369" t="e">
        <f t="shared" si="15"/>
        <v>#N/A</v>
      </c>
      <c r="T299" s="398" t="e">
        <f t="shared" si="16"/>
        <v>#N/A</v>
      </c>
      <c r="U299" s="368"/>
      <c r="V299" s="368"/>
      <c r="W299" s="368"/>
      <c r="X299" s="368"/>
      <c r="Y299" s="368"/>
      <c r="Z299" s="368"/>
      <c r="AA299" s="368"/>
      <c r="AB299" s="368"/>
      <c r="AC299" s="368"/>
      <c r="AD299" s="368"/>
      <c r="AE299" s="368"/>
      <c r="AF299" s="368"/>
      <c r="AG299" s="368"/>
      <c r="AH299" s="368"/>
      <c r="AI299" s="368"/>
      <c r="AJ299" s="368"/>
      <c r="AK299" s="368"/>
      <c r="AL299" s="368"/>
      <c r="AM299" s="368"/>
      <c r="AN299" s="368"/>
    </row>
    <row r="300" spans="1:40" ht="12.75" customHeight="1">
      <c r="A300" s="151">
        <f t="shared" si="5"/>
        <v>20.166666666666668</v>
      </c>
      <c r="B300" s="393">
        <f t="shared" si="17"/>
        <v>1210</v>
      </c>
      <c r="C300" s="186">
        <v>0</v>
      </c>
      <c r="D300" s="394">
        <f t="shared" si="6"/>
        <v>0</v>
      </c>
      <c r="E300" s="395" t="e">
        <f t="shared" ref="E300:F300" si="260">H299</f>
        <v>#N/A</v>
      </c>
      <c r="F300" s="375" t="e">
        <f t="shared" si="260"/>
        <v>#N/A</v>
      </c>
      <c r="G300" s="375" t="e">
        <f t="shared" si="7"/>
        <v>#N/A</v>
      </c>
      <c r="H300" s="395" t="e">
        <f t="shared" si="8"/>
        <v>#N/A</v>
      </c>
      <c r="I300" s="375" t="e">
        <f t="shared" si="9"/>
        <v>#N/A</v>
      </c>
      <c r="J300" s="395" t="e">
        <f t="shared" si="19"/>
        <v>#N/A</v>
      </c>
      <c r="K300" s="396" t="e">
        <f t="shared" si="10"/>
        <v>#N/A</v>
      </c>
      <c r="L300" s="368"/>
      <c r="M300" s="368"/>
      <c r="N300" s="372"/>
      <c r="O300" s="3" t="e">
        <f t="shared" si="11"/>
        <v>#N/A</v>
      </c>
      <c r="P300" s="397" t="e">
        <f t="shared" si="12"/>
        <v>#N/A</v>
      </c>
      <c r="Q300" s="3" t="e">
        <f t="shared" si="13"/>
        <v>#N/A</v>
      </c>
      <c r="R300" s="369" t="e">
        <f t="shared" si="14"/>
        <v>#N/A</v>
      </c>
      <c r="S300" s="369" t="e">
        <f t="shared" si="15"/>
        <v>#N/A</v>
      </c>
      <c r="T300" s="398" t="e">
        <f t="shared" si="16"/>
        <v>#N/A</v>
      </c>
      <c r="U300" s="368"/>
      <c r="V300" s="368"/>
      <c r="W300" s="368"/>
      <c r="X300" s="368"/>
      <c r="Y300" s="368"/>
      <c r="Z300" s="368"/>
      <c r="AA300" s="368"/>
      <c r="AB300" s="368"/>
      <c r="AC300" s="368"/>
      <c r="AD300" s="368"/>
      <c r="AE300" s="368"/>
      <c r="AF300" s="368"/>
      <c r="AG300" s="368"/>
      <c r="AH300" s="368"/>
      <c r="AI300" s="368"/>
      <c r="AJ300" s="368"/>
      <c r="AK300" s="368"/>
      <c r="AL300" s="368"/>
      <c r="AM300" s="368"/>
      <c r="AN300" s="368"/>
    </row>
    <row r="301" spans="1:40" ht="12.75" customHeight="1">
      <c r="A301" s="151">
        <f t="shared" si="5"/>
        <v>20.25</v>
      </c>
      <c r="B301" s="393">
        <f t="shared" si="17"/>
        <v>1215</v>
      </c>
      <c r="C301" s="186">
        <v>0</v>
      </c>
      <c r="D301" s="394">
        <f t="shared" si="6"/>
        <v>0</v>
      </c>
      <c r="E301" s="395" t="e">
        <f t="shared" ref="E301:F301" si="261">H300</f>
        <v>#N/A</v>
      </c>
      <c r="F301" s="375" t="e">
        <f t="shared" si="261"/>
        <v>#N/A</v>
      </c>
      <c r="G301" s="375" t="e">
        <f t="shared" si="7"/>
        <v>#N/A</v>
      </c>
      <c r="H301" s="395" t="e">
        <f t="shared" si="8"/>
        <v>#N/A</v>
      </c>
      <c r="I301" s="375" t="e">
        <f t="shared" si="9"/>
        <v>#N/A</v>
      </c>
      <c r="J301" s="395" t="e">
        <f t="shared" si="19"/>
        <v>#N/A</v>
      </c>
      <c r="K301" s="396" t="e">
        <f t="shared" si="10"/>
        <v>#N/A</v>
      </c>
      <c r="L301" s="368"/>
      <c r="M301" s="368"/>
      <c r="N301" s="372"/>
      <c r="O301" s="3" t="e">
        <f t="shared" si="11"/>
        <v>#N/A</v>
      </c>
      <c r="P301" s="397" t="e">
        <f t="shared" si="12"/>
        <v>#N/A</v>
      </c>
      <c r="Q301" s="3" t="e">
        <f t="shared" si="13"/>
        <v>#N/A</v>
      </c>
      <c r="R301" s="369" t="e">
        <f t="shared" si="14"/>
        <v>#N/A</v>
      </c>
      <c r="S301" s="369" t="e">
        <f t="shared" si="15"/>
        <v>#N/A</v>
      </c>
      <c r="T301" s="398" t="e">
        <f t="shared" si="16"/>
        <v>#N/A</v>
      </c>
      <c r="U301" s="368"/>
      <c r="V301" s="368"/>
      <c r="W301" s="368"/>
      <c r="X301" s="368"/>
      <c r="Y301" s="368"/>
      <c r="Z301" s="368"/>
      <c r="AA301" s="368"/>
      <c r="AB301" s="368"/>
      <c r="AC301" s="368"/>
      <c r="AD301" s="368"/>
      <c r="AE301" s="368"/>
      <c r="AF301" s="368"/>
      <c r="AG301" s="368"/>
      <c r="AH301" s="368"/>
      <c r="AI301" s="368"/>
      <c r="AJ301" s="368"/>
      <c r="AK301" s="368"/>
      <c r="AL301" s="368"/>
      <c r="AM301" s="368"/>
      <c r="AN301" s="368"/>
    </row>
    <row r="302" spans="1:40" ht="12.75" customHeight="1">
      <c r="A302" s="151">
        <f t="shared" si="5"/>
        <v>20.333333333333332</v>
      </c>
      <c r="B302" s="393">
        <f t="shared" si="17"/>
        <v>1220</v>
      </c>
      <c r="C302" s="186">
        <v>0</v>
      </c>
      <c r="D302" s="394">
        <f t="shared" si="6"/>
        <v>0</v>
      </c>
      <c r="E302" s="395" t="e">
        <f t="shared" ref="E302:F302" si="262">H301</f>
        <v>#N/A</v>
      </c>
      <c r="F302" s="375" t="e">
        <f t="shared" si="262"/>
        <v>#N/A</v>
      </c>
      <c r="G302" s="375" t="e">
        <f t="shared" si="7"/>
        <v>#N/A</v>
      </c>
      <c r="H302" s="395" t="e">
        <f t="shared" si="8"/>
        <v>#N/A</v>
      </c>
      <c r="I302" s="375" t="e">
        <f t="shared" si="9"/>
        <v>#N/A</v>
      </c>
      <c r="J302" s="395" t="e">
        <f t="shared" si="19"/>
        <v>#N/A</v>
      </c>
      <c r="K302" s="396" t="e">
        <f t="shared" si="10"/>
        <v>#N/A</v>
      </c>
      <c r="L302" s="368"/>
      <c r="M302" s="368"/>
      <c r="N302" s="372"/>
      <c r="O302" s="3" t="e">
        <f t="shared" si="11"/>
        <v>#N/A</v>
      </c>
      <c r="P302" s="397" t="e">
        <f t="shared" si="12"/>
        <v>#N/A</v>
      </c>
      <c r="Q302" s="3" t="e">
        <f t="shared" si="13"/>
        <v>#N/A</v>
      </c>
      <c r="R302" s="369" t="e">
        <f t="shared" si="14"/>
        <v>#N/A</v>
      </c>
      <c r="S302" s="369" t="e">
        <f t="shared" si="15"/>
        <v>#N/A</v>
      </c>
      <c r="T302" s="398" t="e">
        <f t="shared" si="16"/>
        <v>#N/A</v>
      </c>
      <c r="U302" s="368"/>
      <c r="V302" s="368"/>
      <c r="W302" s="368"/>
      <c r="X302" s="368"/>
      <c r="Y302" s="368"/>
      <c r="Z302" s="368"/>
      <c r="AA302" s="368"/>
      <c r="AB302" s="368"/>
      <c r="AC302" s="368"/>
      <c r="AD302" s="368"/>
      <c r="AE302" s="368"/>
      <c r="AF302" s="368"/>
      <c r="AG302" s="368"/>
      <c r="AH302" s="368"/>
      <c r="AI302" s="368"/>
      <c r="AJ302" s="368"/>
      <c r="AK302" s="368"/>
      <c r="AL302" s="368"/>
      <c r="AM302" s="368"/>
      <c r="AN302" s="368"/>
    </row>
    <row r="303" spans="1:40" ht="12.75" customHeight="1">
      <c r="A303" s="151">
        <f t="shared" si="5"/>
        <v>20.416666666666668</v>
      </c>
      <c r="B303" s="393">
        <f t="shared" si="17"/>
        <v>1225</v>
      </c>
      <c r="C303" s="186">
        <v>0</v>
      </c>
      <c r="D303" s="394">
        <f t="shared" si="6"/>
        <v>0</v>
      </c>
      <c r="E303" s="395" t="e">
        <f t="shared" ref="E303:F303" si="263">H302</f>
        <v>#N/A</v>
      </c>
      <c r="F303" s="375" t="e">
        <f t="shared" si="263"/>
        <v>#N/A</v>
      </c>
      <c r="G303" s="375" t="e">
        <f t="shared" si="7"/>
        <v>#N/A</v>
      </c>
      <c r="H303" s="395" t="e">
        <f t="shared" si="8"/>
        <v>#N/A</v>
      </c>
      <c r="I303" s="375" t="e">
        <f t="shared" si="9"/>
        <v>#N/A</v>
      </c>
      <c r="J303" s="395" t="e">
        <f t="shared" si="19"/>
        <v>#N/A</v>
      </c>
      <c r="K303" s="396" t="e">
        <f t="shared" si="10"/>
        <v>#N/A</v>
      </c>
      <c r="L303" s="368"/>
      <c r="M303" s="368"/>
      <c r="N303" s="372"/>
      <c r="O303" s="3" t="e">
        <f t="shared" si="11"/>
        <v>#N/A</v>
      </c>
      <c r="P303" s="397" t="e">
        <f t="shared" si="12"/>
        <v>#N/A</v>
      </c>
      <c r="Q303" s="3" t="e">
        <f t="shared" si="13"/>
        <v>#N/A</v>
      </c>
      <c r="R303" s="369" t="e">
        <f t="shared" si="14"/>
        <v>#N/A</v>
      </c>
      <c r="S303" s="369" t="e">
        <f t="shared" si="15"/>
        <v>#N/A</v>
      </c>
      <c r="T303" s="398" t="e">
        <f t="shared" si="16"/>
        <v>#N/A</v>
      </c>
      <c r="U303" s="368"/>
      <c r="V303" s="368"/>
      <c r="W303" s="368"/>
      <c r="X303" s="368"/>
      <c r="Y303" s="368"/>
      <c r="Z303" s="368"/>
      <c r="AA303" s="368"/>
      <c r="AB303" s="368"/>
      <c r="AC303" s="368"/>
      <c r="AD303" s="368"/>
      <c r="AE303" s="368"/>
      <c r="AF303" s="368"/>
      <c r="AG303" s="368"/>
      <c r="AH303" s="368"/>
      <c r="AI303" s="368"/>
      <c r="AJ303" s="368"/>
      <c r="AK303" s="368"/>
      <c r="AL303" s="368"/>
      <c r="AM303" s="368"/>
      <c r="AN303" s="368"/>
    </row>
    <row r="304" spans="1:40" ht="12.75" customHeight="1">
      <c r="A304" s="151">
        <f t="shared" si="5"/>
        <v>20.5</v>
      </c>
      <c r="B304" s="393">
        <f t="shared" si="17"/>
        <v>1230</v>
      </c>
      <c r="C304" s="186">
        <v>0</v>
      </c>
      <c r="D304" s="394">
        <f t="shared" si="6"/>
        <v>0</v>
      </c>
      <c r="E304" s="395" t="e">
        <f t="shared" ref="E304:F304" si="264">H303</f>
        <v>#N/A</v>
      </c>
      <c r="F304" s="375" t="e">
        <f t="shared" si="264"/>
        <v>#N/A</v>
      </c>
      <c r="G304" s="375" t="e">
        <f t="shared" si="7"/>
        <v>#N/A</v>
      </c>
      <c r="H304" s="395" t="e">
        <f t="shared" si="8"/>
        <v>#N/A</v>
      </c>
      <c r="I304" s="375" t="e">
        <f t="shared" si="9"/>
        <v>#N/A</v>
      </c>
      <c r="J304" s="395" t="e">
        <f t="shared" si="19"/>
        <v>#N/A</v>
      </c>
      <c r="K304" s="396" t="e">
        <f t="shared" si="10"/>
        <v>#N/A</v>
      </c>
      <c r="L304" s="368"/>
      <c r="M304" s="368"/>
      <c r="N304" s="372"/>
      <c r="O304" s="3" t="e">
        <f t="shared" si="11"/>
        <v>#N/A</v>
      </c>
      <c r="P304" s="397" t="e">
        <f t="shared" si="12"/>
        <v>#N/A</v>
      </c>
      <c r="Q304" s="3" t="e">
        <f t="shared" si="13"/>
        <v>#N/A</v>
      </c>
      <c r="R304" s="369" t="e">
        <f t="shared" si="14"/>
        <v>#N/A</v>
      </c>
      <c r="S304" s="369" t="e">
        <f t="shared" si="15"/>
        <v>#N/A</v>
      </c>
      <c r="T304" s="398" t="e">
        <f t="shared" si="16"/>
        <v>#N/A</v>
      </c>
      <c r="U304" s="368"/>
      <c r="V304" s="368"/>
      <c r="W304" s="368"/>
      <c r="X304" s="368"/>
      <c r="Y304" s="368"/>
      <c r="Z304" s="368"/>
      <c r="AA304" s="368"/>
      <c r="AB304" s="368"/>
      <c r="AC304" s="368"/>
      <c r="AD304" s="368"/>
      <c r="AE304" s="368"/>
      <c r="AF304" s="368"/>
      <c r="AG304" s="368"/>
      <c r="AH304" s="368"/>
      <c r="AI304" s="368"/>
      <c r="AJ304" s="368"/>
      <c r="AK304" s="368"/>
      <c r="AL304" s="368"/>
      <c r="AM304" s="368"/>
      <c r="AN304" s="368"/>
    </row>
    <row r="305" spans="1:40" ht="12.75" customHeight="1">
      <c r="A305" s="151">
        <f t="shared" si="5"/>
        <v>20.583333333333332</v>
      </c>
      <c r="B305" s="393">
        <f t="shared" si="17"/>
        <v>1235</v>
      </c>
      <c r="C305" s="186">
        <v>0</v>
      </c>
      <c r="D305" s="394">
        <f t="shared" si="6"/>
        <v>0</v>
      </c>
      <c r="E305" s="395" t="e">
        <f t="shared" ref="E305:F305" si="265">H304</f>
        <v>#N/A</v>
      </c>
      <c r="F305" s="375" t="e">
        <f t="shared" si="265"/>
        <v>#N/A</v>
      </c>
      <c r="G305" s="375" t="e">
        <f t="shared" si="7"/>
        <v>#N/A</v>
      </c>
      <c r="H305" s="395" t="e">
        <f t="shared" si="8"/>
        <v>#N/A</v>
      </c>
      <c r="I305" s="375" t="e">
        <f t="shared" si="9"/>
        <v>#N/A</v>
      </c>
      <c r="J305" s="395" t="e">
        <f t="shared" si="19"/>
        <v>#N/A</v>
      </c>
      <c r="K305" s="396" t="e">
        <f t="shared" si="10"/>
        <v>#N/A</v>
      </c>
      <c r="L305" s="368"/>
      <c r="M305" s="368"/>
      <c r="N305" s="372"/>
      <c r="O305" s="3" t="e">
        <f t="shared" si="11"/>
        <v>#N/A</v>
      </c>
      <c r="P305" s="397" t="e">
        <f t="shared" si="12"/>
        <v>#N/A</v>
      </c>
      <c r="Q305" s="3" t="e">
        <f t="shared" si="13"/>
        <v>#N/A</v>
      </c>
      <c r="R305" s="369" t="e">
        <f t="shared" si="14"/>
        <v>#N/A</v>
      </c>
      <c r="S305" s="369" t="e">
        <f t="shared" si="15"/>
        <v>#N/A</v>
      </c>
      <c r="T305" s="398" t="e">
        <f t="shared" si="16"/>
        <v>#N/A</v>
      </c>
      <c r="U305" s="368"/>
      <c r="V305" s="368"/>
      <c r="W305" s="368"/>
      <c r="X305" s="368"/>
      <c r="Y305" s="368"/>
      <c r="Z305" s="368"/>
      <c r="AA305" s="368"/>
      <c r="AB305" s="368"/>
      <c r="AC305" s="368"/>
      <c r="AD305" s="368"/>
      <c r="AE305" s="368"/>
      <c r="AF305" s="368"/>
      <c r="AG305" s="368"/>
      <c r="AH305" s="368"/>
      <c r="AI305" s="368"/>
      <c r="AJ305" s="368"/>
      <c r="AK305" s="368"/>
      <c r="AL305" s="368"/>
      <c r="AM305" s="368"/>
      <c r="AN305" s="368"/>
    </row>
    <row r="306" spans="1:40" ht="12.75" customHeight="1">
      <c r="A306" s="151">
        <f t="shared" si="5"/>
        <v>20.666666666666668</v>
      </c>
      <c r="B306" s="393">
        <f t="shared" si="17"/>
        <v>1240</v>
      </c>
      <c r="C306" s="186">
        <v>0</v>
      </c>
      <c r="D306" s="394">
        <f t="shared" si="6"/>
        <v>0</v>
      </c>
      <c r="E306" s="395" t="e">
        <f t="shared" ref="E306:F306" si="266">H305</f>
        <v>#N/A</v>
      </c>
      <c r="F306" s="375" t="e">
        <f t="shared" si="266"/>
        <v>#N/A</v>
      </c>
      <c r="G306" s="375" t="e">
        <f t="shared" si="7"/>
        <v>#N/A</v>
      </c>
      <c r="H306" s="395" t="e">
        <f t="shared" si="8"/>
        <v>#N/A</v>
      </c>
      <c r="I306" s="375" t="e">
        <f t="shared" si="9"/>
        <v>#N/A</v>
      </c>
      <c r="J306" s="395" t="e">
        <f t="shared" si="19"/>
        <v>#N/A</v>
      </c>
      <c r="K306" s="396" t="e">
        <f t="shared" si="10"/>
        <v>#N/A</v>
      </c>
      <c r="L306" s="368"/>
      <c r="M306" s="368"/>
      <c r="N306" s="372"/>
      <c r="O306" s="3" t="e">
        <f t="shared" si="11"/>
        <v>#N/A</v>
      </c>
      <c r="P306" s="397" t="e">
        <f t="shared" si="12"/>
        <v>#N/A</v>
      </c>
      <c r="Q306" s="3" t="e">
        <f t="shared" si="13"/>
        <v>#N/A</v>
      </c>
      <c r="R306" s="369" t="e">
        <f t="shared" si="14"/>
        <v>#N/A</v>
      </c>
      <c r="S306" s="369" t="e">
        <f t="shared" si="15"/>
        <v>#N/A</v>
      </c>
      <c r="T306" s="398" t="e">
        <f t="shared" si="16"/>
        <v>#N/A</v>
      </c>
      <c r="U306" s="368"/>
      <c r="V306" s="368"/>
      <c r="W306" s="368"/>
      <c r="X306" s="368"/>
      <c r="Y306" s="368"/>
      <c r="Z306" s="368"/>
      <c r="AA306" s="368"/>
      <c r="AB306" s="368"/>
      <c r="AC306" s="368"/>
      <c r="AD306" s="368"/>
      <c r="AE306" s="368"/>
      <c r="AF306" s="368"/>
      <c r="AG306" s="368"/>
      <c r="AH306" s="368"/>
      <c r="AI306" s="368"/>
      <c r="AJ306" s="368"/>
      <c r="AK306" s="368"/>
      <c r="AL306" s="368"/>
      <c r="AM306" s="368"/>
      <c r="AN306" s="368"/>
    </row>
    <row r="307" spans="1:40" ht="12.75" customHeight="1">
      <c r="A307" s="151">
        <f t="shared" si="5"/>
        <v>20.75</v>
      </c>
      <c r="B307" s="393">
        <f t="shared" si="17"/>
        <v>1245</v>
      </c>
      <c r="C307" s="186">
        <v>0</v>
      </c>
      <c r="D307" s="394">
        <f t="shared" si="6"/>
        <v>0</v>
      </c>
      <c r="E307" s="395" t="e">
        <f t="shared" ref="E307:F307" si="267">H306</f>
        <v>#N/A</v>
      </c>
      <c r="F307" s="375" t="e">
        <f t="shared" si="267"/>
        <v>#N/A</v>
      </c>
      <c r="G307" s="375" t="e">
        <f t="shared" si="7"/>
        <v>#N/A</v>
      </c>
      <c r="H307" s="395" t="e">
        <f t="shared" si="8"/>
        <v>#N/A</v>
      </c>
      <c r="I307" s="375" t="e">
        <f t="shared" si="9"/>
        <v>#N/A</v>
      </c>
      <c r="J307" s="395" t="e">
        <f t="shared" si="19"/>
        <v>#N/A</v>
      </c>
      <c r="K307" s="396" t="e">
        <f t="shared" si="10"/>
        <v>#N/A</v>
      </c>
      <c r="L307" s="368"/>
      <c r="M307" s="368"/>
      <c r="N307" s="372"/>
      <c r="O307" s="3" t="e">
        <f t="shared" si="11"/>
        <v>#N/A</v>
      </c>
      <c r="P307" s="397" t="e">
        <f t="shared" si="12"/>
        <v>#N/A</v>
      </c>
      <c r="Q307" s="3" t="e">
        <f t="shared" si="13"/>
        <v>#N/A</v>
      </c>
      <c r="R307" s="369" t="e">
        <f t="shared" si="14"/>
        <v>#N/A</v>
      </c>
      <c r="S307" s="369" t="e">
        <f t="shared" si="15"/>
        <v>#N/A</v>
      </c>
      <c r="T307" s="398" t="e">
        <f t="shared" si="16"/>
        <v>#N/A</v>
      </c>
      <c r="U307" s="368"/>
      <c r="V307" s="368"/>
      <c r="W307" s="368"/>
      <c r="X307" s="368"/>
      <c r="Y307" s="368"/>
      <c r="Z307" s="368"/>
      <c r="AA307" s="368"/>
      <c r="AB307" s="368"/>
      <c r="AC307" s="368"/>
      <c r="AD307" s="368"/>
      <c r="AE307" s="368"/>
      <c r="AF307" s="368"/>
      <c r="AG307" s="368"/>
      <c r="AH307" s="368"/>
      <c r="AI307" s="368"/>
      <c r="AJ307" s="368"/>
      <c r="AK307" s="368"/>
      <c r="AL307" s="368"/>
      <c r="AM307" s="368"/>
      <c r="AN307" s="368"/>
    </row>
    <row r="308" spans="1:40" ht="12.75" customHeight="1">
      <c r="A308" s="151">
        <f t="shared" si="5"/>
        <v>20.833333333333332</v>
      </c>
      <c r="B308" s="393">
        <f t="shared" si="17"/>
        <v>1250</v>
      </c>
      <c r="C308" s="186">
        <v>0</v>
      </c>
      <c r="D308" s="394">
        <f t="shared" si="6"/>
        <v>0</v>
      </c>
      <c r="E308" s="395" t="e">
        <f t="shared" ref="E308:F308" si="268">H307</f>
        <v>#N/A</v>
      </c>
      <c r="F308" s="375" t="e">
        <f t="shared" si="268"/>
        <v>#N/A</v>
      </c>
      <c r="G308" s="375" t="e">
        <f t="shared" si="7"/>
        <v>#N/A</v>
      </c>
      <c r="H308" s="395" t="e">
        <f t="shared" si="8"/>
        <v>#N/A</v>
      </c>
      <c r="I308" s="375" t="e">
        <f t="shared" si="9"/>
        <v>#N/A</v>
      </c>
      <c r="J308" s="395" t="e">
        <f t="shared" si="19"/>
        <v>#N/A</v>
      </c>
      <c r="K308" s="396" t="e">
        <f t="shared" si="10"/>
        <v>#N/A</v>
      </c>
      <c r="L308" s="368"/>
      <c r="M308" s="368"/>
      <c r="N308" s="372"/>
      <c r="O308" s="3" t="e">
        <f t="shared" si="11"/>
        <v>#N/A</v>
      </c>
      <c r="P308" s="397" t="e">
        <f t="shared" si="12"/>
        <v>#N/A</v>
      </c>
      <c r="Q308" s="3" t="e">
        <f t="shared" si="13"/>
        <v>#N/A</v>
      </c>
      <c r="R308" s="369" t="e">
        <f t="shared" si="14"/>
        <v>#N/A</v>
      </c>
      <c r="S308" s="369" t="e">
        <f t="shared" si="15"/>
        <v>#N/A</v>
      </c>
      <c r="T308" s="398" t="e">
        <f t="shared" si="16"/>
        <v>#N/A</v>
      </c>
      <c r="U308" s="368"/>
      <c r="V308" s="368"/>
      <c r="W308" s="368"/>
      <c r="X308" s="368"/>
      <c r="Y308" s="368"/>
      <c r="Z308" s="368"/>
      <c r="AA308" s="368"/>
      <c r="AB308" s="368"/>
      <c r="AC308" s="368"/>
      <c r="AD308" s="368"/>
      <c r="AE308" s="368"/>
      <c r="AF308" s="368"/>
      <c r="AG308" s="368"/>
      <c r="AH308" s="368"/>
      <c r="AI308" s="368"/>
      <c r="AJ308" s="368"/>
      <c r="AK308" s="368"/>
      <c r="AL308" s="368"/>
      <c r="AM308" s="368"/>
      <c r="AN308" s="368"/>
    </row>
    <row r="309" spans="1:40" ht="12.75" customHeight="1">
      <c r="A309" s="151">
        <f t="shared" si="5"/>
        <v>20.916666666666668</v>
      </c>
      <c r="B309" s="393">
        <f t="shared" si="17"/>
        <v>1255</v>
      </c>
      <c r="C309" s="186">
        <v>0</v>
      </c>
      <c r="D309" s="394">
        <f t="shared" si="6"/>
        <v>0</v>
      </c>
      <c r="E309" s="395" t="e">
        <f t="shared" ref="E309:F309" si="269">H308</f>
        <v>#N/A</v>
      </c>
      <c r="F309" s="375" t="e">
        <f t="shared" si="269"/>
        <v>#N/A</v>
      </c>
      <c r="G309" s="375" t="e">
        <f t="shared" si="7"/>
        <v>#N/A</v>
      </c>
      <c r="H309" s="395" t="e">
        <f t="shared" si="8"/>
        <v>#N/A</v>
      </c>
      <c r="I309" s="375" t="e">
        <f t="shared" si="9"/>
        <v>#N/A</v>
      </c>
      <c r="J309" s="395" t="e">
        <f t="shared" si="19"/>
        <v>#N/A</v>
      </c>
      <c r="K309" s="396" t="e">
        <f t="shared" si="10"/>
        <v>#N/A</v>
      </c>
      <c r="L309" s="368"/>
      <c r="M309" s="368"/>
      <c r="N309" s="372"/>
      <c r="O309" s="3" t="e">
        <f t="shared" si="11"/>
        <v>#N/A</v>
      </c>
      <c r="P309" s="397" t="e">
        <f t="shared" si="12"/>
        <v>#N/A</v>
      </c>
      <c r="Q309" s="3" t="e">
        <f t="shared" si="13"/>
        <v>#N/A</v>
      </c>
      <c r="R309" s="369" t="e">
        <f t="shared" si="14"/>
        <v>#N/A</v>
      </c>
      <c r="S309" s="369" t="e">
        <f t="shared" si="15"/>
        <v>#N/A</v>
      </c>
      <c r="T309" s="398" t="e">
        <f t="shared" si="16"/>
        <v>#N/A</v>
      </c>
      <c r="U309" s="368"/>
      <c r="V309" s="368"/>
      <c r="W309" s="368"/>
      <c r="X309" s="368"/>
      <c r="Y309" s="368"/>
      <c r="Z309" s="368"/>
      <c r="AA309" s="368"/>
      <c r="AB309" s="368"/>
      <c r="AC309" s="368"/>
      <c r="AD309" s="368"/>
      <c r="AE309" s="368"/>
      <c r="AF309" s="368"/>
      <c r="AG309" s="368"/>
      <c r="AH309" s="368"/>
      <c r="AI309" s="368"/>
      <c r="AJ309" s="368"/>
      <c r="AK309" s="368"/>
      <c r="AL309" s="368"/>
      <c r="AM309" s="368"/>
      <c r="AN309" s="368"/>
    </row>
    <row r="310" spans="1:40" ht="12.75" customHeight="1">
      <c r="A310" s="151">
        <f t="shared" si="5"/>
        <v>21</v>
      </c>
      <c r="B310" s="393">
        <f t="shared" si="17"/>
        <v>1260</v>
      </c>
      <c r="C310" s="186">
        <v>0</v>
      </c>
      <c r="D310" s="394">
        <f t="shared" si="6"/>
        <v>0</v>
      </c>
      <c r="E310" s="395" t="e">
        <f t="shared" ref="E310:F310" si="270">H309</f>
        <v>#N/A</v>
      </c>
      <c r="F310" s="375" t="e">
        <f t="shared" si="270"/>
        <v>#N/A</v>
      </c>
      <c r="G310" s="375" t="e">
        <f t="shared" si="7"/>
        <v>#N/A</v>
      </c>
      <c r="H310" s="395" t="e">
        <f t="shared" si="8"/>
        <v>#N/A</v>
      </c>
      <c r="I310" s="375" t="e">
        <f t="shared" si="9"/>
        <v>#N/A</v>
      </c>
      <c r="J310" s="395" t="e">
        <f t="shared" si="19"/>
        <v>#N/A</v>
      </c>
      <c r="K310" s="396" t="e">
        <f t="shared" si="10"/>
        <v>#N/A</v>
      </c>
      <c r="L310" s="368"/>
      <c r="M310" s="368"/>
      <c r="N310" s="372"/>
      <c r="O310" s="3" t="e">
        <f t="shared" si="11"/>
        <v>#N/A</v>
      </c>
      <c r="P310" s="397" t="e">
        <f t="shared" si="12"/>
        <v>#N/A</v>
      </c>
      <c r="Q310" s="3" t="e">
        <f t="shared" si="13"/>
        <v>#N/A</v>
      </c>
      <c r="R310" s="369" t="e">
        <f t="shared" si="14"/>
        <v>#N/A</v>
      </c>
      <c r="S310" s="369" t="e">
        <f t="shared" si="15"/>
        <v>#N/A</v>
      </c>
      <c r="T310" s="398" t="e">
        <f t="shared" si="16"/>
        <v>#N/A</v>
      </c>
      <c r="U310" s="368"/>
      <c r="V310" s="368"/>
      <c r="W310" s="368"/>
      <c r="X310" s="368"/>
      <c r="Y310" s="368"/>
      <c r="Z310" s="368"/>
      <c r="AA310" s="368"/>
      <c r="AB310" s="368"/>
      <c r="AC310" s="368"/>
      <c r="AD310" s="368"/>
      <c r="AE310" s="368"/>
      <c r="AF310" s="368"/>
      <c r="AG310" s="368"/>
      <c r="AH310" s="368"/>
      <c r="AI310" s="368"/>
      <c r="AJ310" s="368"/>
      <c r="AK310" s="368"/>
      <c r="AL310" s="368"/>
      <c r="AM310" s="368"/>
      <c r="AN310" s="368"/>
    </row>
    <row r="311" spans="1:40" ht="12.75" customHeight="1">
      <c r="A311" s="151">
        <f t="shared" si="5"/>
        <v>21.083333333333332</v>
      </c>
      <c r="B311" s="393">
        <f t="shared" si="17"/>
        <v>1265</v>
      </c>
      <c r="C311" s="186">
        <v>0</v>
      </c>
      <c r="D311" s="394">
        <f t="shared" si="6"/>
        <v>0</v>
      </c>
      <c r="E311" s="395" t="e">
        <f t="shared" ref="E311:F311" si="271">H310</f>
        <v>#N/A</v>
      </c>
      <c r="F311" s="375" t="e">
        <f t="shared" si="271"/>
        <v>#N/A</v>
      </c>
      <c r="G311" s="375" t="e">
        <f t="shared" si="7"/>
        <v>#N/A</v>
      </c>
      <c r="H311" s="395" t="e">
        <f t="shared" si="8"/>
        <v>#N/A</v>
      </c>
      <c r="I311" s="375" t="e">
        <f t="shared" si="9"/>
        <v>#N/A</v>
      </c>
      <c r="J311" s="395" t="e">
        <f t="shared" si="19"/>
        <v>#N/A</v>
      </c>
      <c r="K311" s="396" t="e">
        <f t="shared" si="10"/>
        <v>#N/A</v>
      </c>
      <c r="L311" s="368"/>
      <c r="M311" s="368"/>
      <c r="N311" s="372"/>
      <c r="O311" s="3" t="e">
        <f t="shared" si="11"/>
        <v>#N/A</v>
      </c>
      <c r="P311" s="397" t="e">
        <f t="shared" si="12"/>
        <v>#N/A</v>
      </c>
      <c r="Q311" s="3" t="e">
        <f t="shared" si="13"/>
        <v>#N/A</v>
      </c>
      <c r="R311" s="369" t="e">
        <f t="shared" si="14"/>
        <v>#N/A</v>
      </c>
      <c r="S311" s="369" t="e">
        <f t="shared" si="15"/>
        <v>#N/A</v>
      </c>
      <c r="T311" s="398" t="e">
        <f t="shared" si="16"/>
        <v>#N/A</v>
      </c>
      <c r="U311" s="368"/>
      <c r="V311" s="368"/>
      <c r="W311" s="368"/>
      <c r="X311" s="368"/>
      <c r="Y311" s="368"/>
      <c r="Z311" s="368"/>
      <c r="AA311" s="368"/>
      <c r="AB311" s="368"/>
      <c r="AC311" s="368"/>
      <c r="AD311" s="368"/>
      <c r="AE311" s="368"/>
      <c r="AF311" s="368"/>
      <c r="AG311" s="368"/>
      <c r="AH311" s="368"/>
      <c r="AI311" s="368"/>
      <c r="AJ311" s="368"/>
      <c r="AK311" s="368"/>
      <c r="AL311" s="368"/>
      <c r="AM311" s="368"/>
      <c r="AN311" s="368"/>
    </row>
    <row r="312" spans="1:40" ht="12.75" customHeight="1">
      <c r="A312" s="151">
        <f t="shared" si="5"/>
        <v>21.166666666666668</v>
      </c>
      <c r="B312" s="393">
        <f t="shared" si="17"/>
        <v>1270</v>
      </c>
      <c r="C312" s="186">
        <v>0</v>
      </c>
      <c r="D312" s="394">
        <f t="shared" si="6"/>
        <v>0</v>
      </c>
      <c r="E312" s="395" t="e">
        <f t="shared" ref="E312:F312" si="272">H311</f>
        <v>#N/A</v>
      </c>
      <c r="F312" s="375" t="e">
        <f t="shared" si="272"/>
        <v>#N/A</v>
      </c>
      <c r="G312" s="375" t="e">
        <f t="shared" si="7"/>
        <v>#N/A</v>
      </c>
      <c r="H312" s="395" t="e">
        <f t="shared" si="8"/>
        <v>#N/A</v>
      </c>
      <c r="I312" s="375" t="e">
        <f t="shared" si="9"/>
        <v>#N/A</v>
      </c>
      <c r="J312" s="395" t="e">
        <f t="shared" si="19"/>
        <v>#N/A</v>
      </c>
      <c r="K312" s="396" t="e">
        <f t="shared" si="10"/>
        <v>#N/A</v>
      </c>
      <c r="L312" s="368"/>
      <c r="M312" s="368"/>
      <c r="N312" s="372"/>
      <c r="O312" s="3" t="e">
        <f t="shared" si="11"/>
        <v>#N/A</v>
      </c>
      <c r="P312" s="397" t="e">
        <f t="shared" si="12"/>
        <v>#N/A</v>
      </c>
      <c r="Q312" s="3" t="e">
        <f t="shared" si="13"/>
        <v>#N/A</v>
      </c>
      <c r="R312" s="369" t="e">
        <f t="shared" si="14"/>
        <v>#N/A</v>
      </c>
      <c r="S312" s="369" t="e">
        <f t="shared" si="15"/>
        <v>#N/A</v>
      </c>
      <c r="T312" s="398" t="e">
        <f t="shared" si="16"/>
        <v>#N/A</v>
      </c>
      <c r="U312" s="368"/>
      <c r="V312" s="368"/>
      <c r="W312" s="368"/>
      <c r="X312" s="368"/>
      <c r="Y312" s="368"/>
      <c r="Z312" s="368"/>
      <c r="AA312" s="368"/>
      <c r="AB312" s="368"/>
      <c r="AC312" s="368"/>
      <c r="AD312" s="368"/>
      <c r="AE312" s="368"/>
      <c r="AF312" s="368"/>
      <c r="AG312" s="368"/>
      <c r="AH312" s="368"/>
      <c r="AI312" s="368"/>
      <c r="AJ312" s="368"/>
      <c r="AK312" s="368"/>
      <c r="AL312" s="368"/>
      <c r="AM312" s="368"/>
      <c r="AN312" s="368"/>
    </row>
    <row r="313" spans="1:40" ht="12.75" customHeight="1">
      <c r="A313" s="151">
        <f t="shared" ref="A313:A567" si="273">B313/60</f>
        <v>21.25</v>
      </c>
      <c r="B313" s="393">
        <f t="shared" si="17"/>
        <v>1275</v>
      </c>
      <c r="C313" s="186">
        <v>0</v>
      </c>
      <c r="D313" s="394">
        <f t="shared" ref="D313:D567" si="274">C314</f>
        <v>0</v>
      </c>
      <c r="E313" s="395" t="e">
        <f t="shared" ref="E313:F313" si="275">H312</f>
        <v>#N/A</v>
      </c>
      <c r="F313" s="375" t="e">
        <f t="shared" si="275"/>
        <v>#N/A</v>
      </c>
      <c r="G313" s="375" t="e">
        <f t="shared" ref="G313:G567" si="276">(C313+D313-E313)*$B$56*60+2*F313</f>
        <v>#N/A</v>
      </c>
      <c r="H313" s="395" t="e">
        <f t="shared" ref="H313:H567" si="277">IF(C313="",0,IF($J$10="",0,(O313*G313+Q313-O313*R313)))</f>
        <v>#N/A</v>
      </c>
      <c r="I313" s="375" t="e">
        <f t="shared" ref="I313:I567" si="278">IF($J$10="",0,(G313-$B$56*60*H313)/2)</f>
        <v>#N/A</v>
      </c>
      <c r="J313" s="395" t="e">
        <f t="shared" si="19"/>
        <v>#N/A</v>
      </c>
      <c r="K313" s="396" t="e">
        <f t="shared" ref="K313:K567" si="279">I313/43560</f>
        <v>#N/A</v>
      </c>
      <c r="L313" s="368"/>
      <c r="M313" s="368"/>
      <c r="N313" s="372"/>
      <c r="O313" s="3" t="e">
        <f t="shared" ref="O313:O567" si="280">INDEX($O$11:$O$53,P313,1)</f>
        <v>#N/A</v>
      </c>
      <c r="P313" s="397" t="e">
        <f t="shared" ref="P313:P567" si="281">MATCH(G313,$K$10:$K$52,1)</f>
        <v>#N/A</v>
      </c>
      <c r="Q313" s="3" t="e">
        <f t="shared" ref="Q313:Q567" si="282">INDEX($H$10:$H$52,P313,1)</f>
        <v>#N/A</v>
      </c>
      <c r="R313" s="369" t="e">
        <f t="shared" ref="R313:R567" si="283">INDEX($K$10:$K$52,P313,1)</f>
        <v>#N/A</v>
      </c>
      <c r="S313" s="369" t="e">
        <f t="shared" ref="S313:S567" si="284">INDEX($G$10:$G$52,P313,1)</f>
        <v>#N/A</v>
      </c>
      <c r="T313" s="398" t="e">
        <f t="shared" ref="T313:T567" si="285">INDEX($P$11:$P$53,P313,1)</f>
        <v>#N/A</v>
      </c>
      <c r="U313" s="368"/>
      <c r="V313" s="368"/>
      <c r="W313" s="368"/>
      <c r="X313" s="368"/>
      <c r="Y313" s="368"/>
      <c r="Z313" s="368"/>
      <c r="AA313" s="368"/>
      <c r="AB313" s="368"/>
      <c r="AC313" s="368"/>
      <c r="AD313" s="368"/>
      <c r="AE313" s="368"/>
      <c r="AF313" s="368"/>
      <c r="AG313" s="368"/>
      <c r="AH313" s="368"/>
      <c r="AI313" s="368"/>
      <c r="AJ313" s="368"/>
      <c r="AK313" s="368"/>
      <c r="AL313" s="368"/>
      <c r="AM313" s="368"/>
      <c r="AN313" s="368"/>
    </row>
    <row r="314" spans="1:40" ht="12.75" customHeight="1">
      <c r="A314" s="151">
        <f t="shared" si="273"/>
        <v>21.333333333333332</v>
      </c>
      <c r="B314" s="393">
        <f t="shared" ref="B314:B568" si="286">B313+$B$56</f>
        <v>1280</v>
      </c>
      <c r="C314" s="186">
        <v>0</v>
      </c>
      <c r="D314" s="394">
        <f t="shared" si="274"/>
        <v>0</v>
      </c>
      <c r="E314" s="395" t="e">
        <f t="shared" ref="E314:F314" si="287">H313</f>
        <v>#N/A</v>
      </c>
      <c r="F314" s="375" t="e">
        <f t="shared" si="287"/>
        <v>#N/A</v>
      </c>
      <c r="G314" s="375" t="e">
        <f t="shared" si="276"/>
        <v>#N/A</v>
      </c>
      <c r="H314" s="395" t="e">
        <f t="shared" si="277"/>
        <v>#N/A</v>
      </c>
      <c r="I314" s="375" t="e">
        <f t="shared" si="278"/>
        <v>#N/A</v>
      </c>
      <c r="J314" s="395" t="e">
        <f t="shared" ref="J314:J568" si="288">IF($J$10="",0,(T314*G314+S314-T314*R314))</f>
        <v>#N/A</v>
      </c>
      <c r="K314" s="396" t="e">
        <f t="shared" si="279"/>
        <v>#N/A</v>
      </c>
      <c r="L314" s="368"/>
      <c r="M314" s="368"/>
      <c r="N314" s="372"/>
      <c r="O314" s="3" t="e">
        <f t="shared" si="280"/>
        <v>#N/A</v>
      </c>
      <c r="P314" s="397" t="e">
        <f t="shared" si="281"/>
        <v>#N/A</v>
      </c>
      <c r="Q314" s="3" t="e">
        <f t="shared" si="282"/>
        <v>#N/A</v>
      </c>
      <c r="R314" s="369" t="e">
        <f t="shared" si="283"/>
        <v>#N/A</v>
      </c>
      <c r="S314" s="369" t="e">
        <f t="shared" si="284"/>
        <v>#N/A</v>
      </c>
      <c r="T314" s="398" t="e">
        <f t="shared" si="285"/>
        <v>#N/A</v>
      </c>
      <c r="U314" s="368"/>
      <c r="V314" s="368"/>
      <c r="W314" s="368"/>
      <c r="X314" s="368"/>
      <c r="Y314" s="368"/>
      <c r="Z314" s="368"/>
      <c r="AA314" s="368"/>
      <c r="AB314" s="368"/>
      <c r="AC314" s="368"/>
      <c r="AD314" s="368"/>
      <c r="AE314" s="368"/>
      <c r="AF314" s="368"/>
      <c r="AG314" s="368"/>
      <c r="AH314" s="368"/>
      <c r="AI314" s="368"/>
      <c r="AJ314" s="368"/>
      <c r="AK314" s="368"/>
      <c r="AL314" s="368"/>
      <c r="AM314" s="368"/>
      <c r="AN314" s="368"/>
    </row>
    <row r="315" spans="1:40" ht="12.75" customHeight="1">
      <c r="A315" s="151">
        <f t="shared" si="273"/>
        <v>21.416666666666668</v>
      </c>
      <c r="B315" s="393">
        <f t="shared" si="286"/>
        <v>1285</v>
      </c>
      <c r="C315" s="186">
        <v>0</v>
      </c>
      <c r="D315" s="394">
        <f t="shared" si="274"/>
        <v>0</v>
      </c>
      <c r="E315" s="395" t="e">
        <f t="shared" ref="E315:F315" si="289">H314</f>
        <v>#N/A</v>
      </c>
      <c r="F315" s="375" t="e">
        <f t="shared" si="289"/>
        <v>#N/A</v>
      </c>
      <c r="G315" s="375" t="e">
        <f t="shared" si="276"/>
        <v>#N/A</v>
      </c>
      <c r="H315" s="395" t="e">
        <f t="shared" si="277"/>
        <v>#N/A</v>
      </c>
      <c r="I315" s="375" t="e">
        <f t="shared" si="278"/>
        <v>#N/A</v>
      </c>
      <c r="J315" s="395" t="e">
        <f t="shared" si="288"/>
        <v>#N/A</v>
      </c>
      <c r="K315" s="396" t="e">
        <f t="shared" si="279"/>
        <v>#N/A</v>
      </c>
      <c r="L315" s="368"/>
      <c r="M315" s="368"/>
      <c r="N315" s="372"/>
      <c r="O315" s="3" t="e">
        <f t="shared" si="280"/>
        <v>#N/A</v>
      </c>
      <c r="P315" s="397" t="e">
        <f t="shared" si="281"/>
        <v>#N/A</v>
      </c>
      <c r="Q315" s="3" t="e">
        <f t="shared" si="282"/>
        <v>#N/A</v>
      </c>
      <c r="R315" s="369" t="e">
        <f t="shared" si="283"/>
        <v>#N/A</v>
      </c>
      <c r="S315" s="369" t="e">
        <f t="shared" si="284"/>
        <v>#N/A</v>
      </c>
      <c r="T315" s="398" t="e">
        <f t="shared" si="285"/>
        <v>#N/A</v>
      </c>
      <c r="U315" s="368"/>
      <c r="V315" s="368"/>
      <c r="W315" s="368"/>
      <c r="X315" s="368"/>
      <c r="Y315" s="368"/>
      <c r="Z315" s="368"/>
      <c r="AA315" s="368"/>
      <c r="AB315" s="368"/>
      <c r="AC315" s="368"/>
      <c r="AD315" s="368"/>
      <c r="AE315" s="368"/>
      <c r="AF315" s="368"/>
      <c r="AG315" s="368"/>
      <c r="AH315" s="368"/>
      <c r="AI315" s="368"/>
      <c r="AJ315" s="368"/>
      <c r="AK315" s="368"/>
      <c r="AL315" s="368"/>
      <c r="AM315" s="368"/>
      <c r="AN315" s="368"/>
    </row>
    <row r="316" spans="1:40" ht="12.75" customHeight="1">
      <c r="A316" s="151">
        <f t="shared" si="273"/>
        <v>21.5</v>
      </c>
      <c r="B316" s="393">
        <f t="shared" si="286"/>
        <v>1290</v>
      </c>
      <c r="C316" s="186">
        <v>0</v>
      </c>
      <c r="D316" s="394">
        <f t="shared" si="274"/>
        <v>0</v>
      </c>
      <c r="E316" s="395" t="e">
        <f t="shared" ref="E316:F316" si="290">H315</f>
        <v>#N/A</v>
      </c>
      <c r="F316" s="375" t="e">
        <f t="shared" si="290"/>
        <v>#N/A</v>
      </c>
      <c r="G316" s="375" t="e">
        <f t="shared" si="276"/>
        <v>#N/A</v>
      </c>
      <c r="H316" s="395" t="e">
        <f t="shared" si="277"/>
        <v>#N/A</v>
      </c>
      <c r="I316" s="375" t="e">
        <f t="shared" si="278"/>
        <v>#N/A</v>
      </c>
      <c r="J316" s="395" t="e">
        <f t="shared" si="288"/>
        <v>#N/A</v>
      </c>
      <c r="K316" s="396" t="e">
        <f t="shared" si="279"/>
        <v>#N/A</v>
      </c>
      <c r="L316" s="368"/>
      <c r="M316" s="368"/>
      <c r="N316" s="372"/>
      <c r="O316" s="3" t="e">
        <f t="shared" si="280"/>
        <v>#N/A</v>
      </c>
      <c r="P316" s="397" t="e">
        <f t="shared" si="281"/>
        <v>#N/A</v>
      </c>
      <c r="Q316" s="3" t="e">
        <f t="shared" si="282"/>
        <v>#N/A</v>
      </c>
      <c r="R316" s="369" t="e">
        <f t="shared" si="283"/>
        <v>#N/A</v>
      </c>
      <c r="S316" s="369" t="e">
        <f t="shared" si="284"/>
        <v>#N/A</v>
      </c>
      <c r="T316" s="398" t="e">
        <f t="shared" si="285"/>
        <v>#N/A</v>
      </c>
      <c r="U316" s="368"/>
      <c r="V316" s="368"/>
      <c r="W316" s="368"/>
      <c r="X316" s="368"/>
      <c r="Y316" s="368"/>
      <c r="Z316" s="368"/>
      <c r="AA316" s="368"/>
      <c r="AB316" s="368"/>
      <c r="AC316" s="368"/>
      <c r="AD316" s="368"/>
      <c r="AE316" s="368"/>
      <c r="AF316" s="368"/>
      <c r="AG316" s="368"/>
      <c r="AH316" s="368"/>
      <c r="AI316" s="368"/>
      <c r="AJ316" s="368"/>
      <c r="AK316" s="368"/>
      <c r="AL316" s="368"/>
      <c r="AM316" s="368"/>
      <c r="AN316" s="368"/>
    </row>
    <row r="317" spans="1:40" ht="12.75" customHeight="1">
      <c r="A317" s="151">
        <f t="shared" si="273"/>
        <v>21.583333333333332</v>
      </c>
      <c r="B317" s="393">
        <f t="shared" si="286"/>
        <v>1295</v>
      </c>
      <c r="C317" s="186">
        <v>0</v>
      </c>
      <c r="D317" s="394">
        <f t="shared" si="274"/>
        <v>0</v>
      </c>
      <c r="E317" s="395" t="e">
        <f t="shared" ref="E317:F317" si="291">H316</f>
        <v>#N/A</v>
      </c>
      <c r="F317" s="375" t="e">
        <f t="shared" si="291"/>
        <v>#N/A</v>
      </c>
      <c r="G317" s="375" t="e">
        <f t="shared" si="276"/>
        <v>#N/A</v>
      </c>
      <c r="H317" s="395" t="e">
        <f t="shared" si="277"/>
        <v>#N/A</v>
      </c>
      <c r="I317" s="375" t="e">
        <f t="shared" si="278"/>
        <v>#N/A</v>
      </c>
      <c r="J317" s="395" t="e">
        <f t="shared" si="288"/>
        <v>#N/A</v>
      </c>
      <c r="K317" s="396" t="e">
        <f t="shared" si="279"/>
        <v>#N/A</v>
      </c>
      <c r="L317" s="368"/>
      <c r="M317" s="368"/>
      <c r="N317" s="372"/>
      <c r="O317" s="3" t="e">
        <f t="shared" si="280"/>
        <v>#N/A</v>
      </c>
      <c r="P317" s="397" t="e">
        <f t="shared" si="281"/>
        <v>#N/A</v>
      </c>
      <c r="Q317" s="3" t="e">
        <f t="shared" si="282"/>
        <v>#N/A</v>
      </c>
      <c r="R317" s="369" t="e">
        <f t="shared" si="283"/>
        <v>#N/A</v>
      </c>
      <c r="S317" s="369" t="e">
        <f t="shared" si="284"/>
        <v>#N/A</v>
      </c>
      <c r="T317" s="398" t="e">
        <f t="shared" si="285"/>
        <v>#N/A</v>
      </c>
      <c r="U317" s="368"/>
      <c r="V317" s="368"/>
      <c r="W317" s="368"/>
      <c r="X317" s="368"/>
      <c r="Y317" s="368"/>
      <c r="Z317" s="368"/>
      <c r="AA317" s="368"/>
      <c r="AB317" s="368"/>
      <c r="AC317" s="368"/>
      <c r="AD317" s="368"/>
      <c r="AE317" s="368"/>
      <c r="AF317" s="368"/>
      <c r="AG317" s="368"/>
      <c r="AH317" s="368"/>
      <c r="AI317" s="368"/>
      <c r="AJ317" s="368"/>
      <c r="AK317" s="368"/>
      <c r="AL317" s="368"/>
      <c r="AM317" s="368"/>
      <c r="AN317" s="368"/>
    </row>
    <row r="318" spans="1:40" ht="12.75" customHeight="1">
      <c r="A318" s="151">
        <f t="shared" si="273"/>
        <v>21.666666666666668</v>
      </c>
      <c r="B318" s="393">
        <f t="shared" si="286"/>
        <v>1300</v>
      </c>
      <c r="C318" s="186">
        <v>0</v>
      </c>
      <c r="D318" s="394">
        <f t="shared" si="274"/>
        <v>0</v>
      </c>
      <c r="E318" s="395" t="e">
        <f t="shared" ref="E318:F318" si="292">H317</f>
        <v>#N/A</v>
      </c>
      <c r="F318" s="375" t="e">
        <f t="shared" si="292"/>
        <v>#N/A</v>
      </c>
      <c r="G318" s="375" t="e">
        <f t="shared" si="276"/>
        <v>#N/A</v>
      </c>
      <c r="H318" s="395" t="e">
        <f t="shared" si="277"/>
        <v>#N/A</v>
      </c>
      <c r="I318" s="375" t="e">
        <f t="shared" si="278"/>
        <v>#N/A</v>
      </c>
      <c r="J318" s="395" t="e">
        <f t="shared" si="288"/>
        <v>#N/A</v>
      </c>
      <c r="K318" s="396" t="e">
        <f t="shared" si="279"/>
        <v>#N/A</v>
      </c>
      <c r="L318" s="368"/>
      <c r="M318" s="368"/>
      <c r="N318" s="372"/>
      <c r="O318" s="3" t="e">
        <f t="shared" si="280"/>
        <v>#N/A</v>
      </c>
      <c r="P318" s="397" t="e">
        <f t="shared" si="281"/>
        <v>#N/A</v>
      </c>
      <c r="Q318" s="3" t="e">
        <f t="shared" si="282"/>
        <v>#N/A</v>
      </c>
      <c r="R318" s="369" t="e">
        <f t="shared" si="283"/>
        <v>#N/A</v>
      </c>
      <c r="S318" s="369" t="e">
        <f t="shared" si="284"/>
        <v>#N/A</v>
      </c>
      <c r="T318" s="398" t="e">
        <f t="shared" si="285"/>
        <v>#N/A</v>
      </c>
      <c r="U318" s="368"/>
      <c r="V318" s="368"/>
      <c r="W318" s="368"/>
      <c r="X318" s="368"/>
      <c r="Y318" s="368"/>
      <c r="Z318" s="368"/>
      <c r="AA318" s="368"/>
      <c r="AB318" s="368"/>
      <c r="AC318" s="368"/>
      <c r="AD318" s="368"/>
      <c r="AE318" s="368"/>
      <c r="AF318" s="368"/>
      <c r="AG318" s="368"/>
      <c r="AH318" s="368"/>
      <c r="AI318" s="368"/>
      <c r="AJ318" s="368"/>
      <c r="AK318" s="368"/>
      <c r="AL318" s="368"/>
      <c r="AM318" s="368"/>
      <c r="AN318" s="368"/>
    </row>
    <row r="319" spans="1:40" ht="12.75" customHeight="1">
      <c r="A319" s="151">
        <f t="shared" si="273"/>
        <v>21.75</v>
      </c>
      <c r="B319" s="393">
        <f t="shared" si="286"/>
        <v>1305</v>
      </c>
      <c r="C319" s="186">
        <v>0</v>
      </c>
      <c r="D319" s="394">
        <f t="shared" si="274"/>
        <v>0</v>
      </c>
      <c r="E319" s="395" t="e">
        <f t="shared" ref="E319:F319" si="293">H318</f>
        <v>#N/A</v>
      </c>
      <c r="F319" s="375" t="e">
        <f t="shared" si="293"/>
        <v>#N/A</v>
      </c>
      <c r="G319" s="375" t="e">
        <f t="shared" si="276"/>
        <v>#N/A</v>
      </c>
      <c r="H319" s="395" t="e">
        <f t="shared" si="277"/>
        <v>#N/A</v>
      </c>
      <c r="I319" s="375" t="e">
        <f t="shared" si="278"/>
        <v>#N/A</v>
      </c>
      <c r="J319" s="395" t="e">
        <f t="shared" si="288"/>
        <v>#N/A</v>
      </c>
      <c r="K319" s="396" t="e">
        <f t="shared" si="279"/>
        <v>#N/A</v>
      </c>
      <c r="L319" s="368"/>
      <c r="M319" s="368"/>
      <c r="N319" s="372"/>
      <c r="O319" s="3" t="e">
        <f t="shared" si="280"/>
        <v>#N/A</v>
      </c>
      <c r="P319" s="397" t="e">
        <f t="shared" si="281"/>
        <v>#N/A</v>
      </c>
      <c r="Q319" s="3" t="e">
        <f t="shared" si="282"/>
        <v>#N/A</v>
      </c>
      <c r="R319" s="369" t="e">
        <f t="shared" si="283"/>
        <v>#N/A</v>
      </c>
      <c r="S319" s="369" t="e">
        <f t="shared" si="284"/>
        <v>#N/A</v>
      </c>
      <c r="T319" s="398" t="e">
        <f t="shared" si="285"/>
        <v>#N/A</v>
      </c>
      <c r="U319" s="368"/>
      <c r="V319" s="368"/>
      <c r="W319" s="368"/>
      <c r="X319" s="368"/>
      <c r="Y319" s="368"/>
      <c r="Z319" s="368"/>
      <c r="AA319" s="368"/>
      <c r="AB319" s="368"/>
      <c r="AC319" s="368"/>
      <c r="AD319" s="368"/>
      <c r="AE319" s="368"/>
      <c r="AF319" s="368"/>
      <c r="AG319" s="368"/>
      <c r="AH319" s="368"/>
      <c r="AI319" s="368"/>
      <c r="AJ319" s="368"/>
      <c r="AK319" s="368"/>
      <c r="AL319" s="368"/>
      <c r="AM319" s="368"/>
      <c r="AN319" s="368"/>
    </row>
    <row r="320" spans="1:40" ht="12.75" customHeight="1">
      <c r="A320" s="151">
        <f t="shared" si="273"/>
        <v>21.833333333333332</v>
      </c>
      <c r="B320" s="393">
        <f t="shared" si="286"/>
        <v>1310</v>
      </c>
      <c r="C320" s="186">
        <v>0</v>
      </c>
      <c r="D320" s="394">
        <f t="shared" si="274"/>
        <v>0</v>
      </c>
      <c r="E320" s="395" t="e">
        <f t="shared" ref="E320:F320" si="294">H319</f>
        <v>#N/A</v>
      </c>
      <c r="F320" s="375" t="e">
        <f t="shared" si="294"/>
        <v>#N/A</v>
      </c>
      <c r="G320" s="375" t="e">
        <f t="shared" si="276"/>
        <v>#N/A</v>
      </c>
      <c r="H320" s="395" t="e">
        <f t="shared" si="277"/>
        <v>#N/A</v>
      </c>
      <c r="I320" s="375" t="e">
        <f t="shared" si="278"/>
        <v>#N/A</v>
      </c>
      <c r="J320" s="395" t="e">
        <f t="shared" si="288"/>
        <v>#N/A</v>
      </c>
      <c r="K320" s="396" t="e">
        <f t="shared" si="279"/>
        <v>#N/A</v>
      </c>
      <c r="L320" s="368"/>
      <c r="M320" s="368"/>
      <c r="N320" s="372"/>
      <c r="O320" s="3" t="e">
        <f t="shared" si="280"/>
        <v>#N/A</v>
      </c>
      <c r="P320" s="397" t="e">
        <f t="shared" si="281"/>
        <v>#N/A</v>
      </c>
      <c r="Q320" s="3" t="e">
        <f t="shared" si="282"/>
        <v>#N/A</v>
      </c>
      <c r="R320" s="369" t="e">
        <f t="shared" si="283"/>
        <v>#N/A</v>
      </c>
      <c r="S320" s="369" t="e">
        <f t="shared" si="284"/>
        <v>#N/A</v>
      </c>
      <c r="T320" s="398" t="e">
        <f t="shared" si="285"/>
        <v>#N/A</v>
      </c>
      <c r="U320" s="368"/>
      <c r="V320" s="368"/>
      <c r="W320" s="368"/>
      <c r="X320" s="368"/>
      <c r="Y320" s="368"/>
      <c r="Z320" s="368"/>
      <c r="AA320" s="368"/>
      <c r="AB320" s="368"/>
      <c r="AC320" s="368"/>
      <c r="AD320" s="368"/>
      <c r="AE320" s="368"/>
      <c r="AF320" s="368"/>
      <c r="AG320" s="368"/>
      <c r="AH320" s="368"/>
      <c r="AI320" s="368"/>
      <c r="AJ320" s="368"/>
      <c r="AK320" s="368"/>
      <c r="AL320" s="368"/>
      <c r="AM320" s="368"/>
      <c r="AN320" s="368"/>
    </row>
    <row r="321" spans="1:40" ht="12.75" customHeight="1">
      <c r="A321" s="151">
        <f t="shared" si="273"/>
        <v>21.916666666666668</v>
      </c>
      <c r="B321" s="393">
        <f t="shared" si="286"/>
        <v>1315</v>
      </c>
      <c r="C321" s="186">
        <v>0</v>
      </c>
      <c r="D321" s="394">
        <f t="shared" si="274"/>
        <v>0</v>
      </c>
      <c r="E321" s="395" t="e">
        <f t="shared" ref="E321:F321" si="295">H320</f>
        <v>#N/A</v>
      </c>
      <c r="F321" s="375" t="e">
        <f t="shared" si="295"/>
        <v>#N/A</v>
      </c>
      <c r="G321" s="375" t="e">
        <f t="shared" si="276"/>
        <v>#N/A</v>
      </c>
      <c r="H321" s="395" t="e">
        <f t="shared" si="277"/>
        <v>#N/A</v>
      </c>
      <c r="I321" s="375" t="e">
        <f t="shared" si="278"/>
        <v>#N/A</v>
      </c>
      <c r="J321" s="395" t="e">
        <f t="shared" si="288"/>
        <v>#N/A</v>
      </c>
      <c r="K321" s="396" t="e">
        <f t="shared" si="279"/>
        <v>#N/A</v>
      </c>
      <c r="L321" s="368"/>
      <c r="M321" s="368"/>
      <c r="N321" s="372"/>
      <c r="O321" s="3" t="e">
        <f t="shared" si="280"/>
        <v>#N/A</v>
      </c>
      <c r="P321" s="397" t="e">
        <f t="shared" si="281"/>
        <v>#N/A</v>
      </c>
      <c r="Q321" s="3" t="e">
        <f t="shared" si="282"/>
        <v>#N/A</v>
      </c>
      <c r="R321" s="369" t="e">
        <f t="shared" si="283"/>
        <v>#N/A</v>
      </c>
      <c r="S321" s="369" t="e">
        <f t="shared" si="284"/>
        <v>#N/A</v>
      </c>
      <c r="T321" s="398" t="e">
        <f t="shared" si="285"/>
        <v>#N/A</v>
      </c>
      <c r="U321" s="368"/>
      <c r="V321" s="368"/>
      <c r="W321" s="368"/>
      <c r="X321" s="368"/>
      <c r="Y321" s="368"/>
      <c r="Z321" s="368"/>
      <c r="AA321" s="368"/>
      <c r="AB321" s="368"/>
      <c r="AC321" s="368"/>
      <c r="AD321" s="368"/>
      <c r="AE321" s="368"/>
      <c r="AF321" s="368"/>
      <c r="AG321" s="368"/>
      <c r="AH321" s="368"/>
      <c r="AI321" s="368"/>
      <c r="AJ321" s="368"/>
      <c r="AK321" s="368"/>
      <c r="AL321" s="368"/>
      <c r="AM321" s="368"/>
      <c r="AN321" s="368"/>
    </row>
    <row r="322" spans="1:40" ht="12.75" customHeight="1">
      <c r="A322" s="151">
        <f t="shared" si="273"/>
        <v>22</v>
      </c>
      <c r="B322" s="393">
        <f t="shared" si="286"/>
        <v>1320</v>
      </c>
      <c r="C322" s="186">
        <v>0</v>
      </c>
      <c r="D322" s="394">
        <f t="shared" si="274"/>
        <v>0</v>
      </c>
      <c r="E322" s="395" t="e">
        <f t="shared" ref="E322:F322" si="296">H321</f>
        <v>#N/A</v>
      </c>
      <c r="F322" s="375" t="e">
        <f t="shared" si="296"/>
        <v>#N/A</v>
      </c>
      <c r="G322" s="375" t="e">
        <f t="shared" si="276"/>
        <v>#N/A</v>
      </c>
      <c r="H322" s="395" t="e">
        <f t="shared" si="277"/>
        <v>#N/A</v>
      </c>
      <c r="I322" s="375" t="e">
        <f t="shared" si="278"/>
        <v>#N/A</v>
      </c>
      <c r="J322" s="395" t="e">
        <f t="shared" si="288"/>
        <v>#N/A</v>
      </c>
      <c r="K322" s="396" t="e">
        <f t="shared" si="279"/>
        <v>#N/A</v>
      </c>
      <c r="L322" s="368"/>
      <c r="M322" s="368"/>
      <c r="N322" s="372"/>
      <c r="O322" s="3" t="e">
        <f t="shared" si="280"/>
        <v>#N/A</v>
      </c>
      <c r="P322" s="397" t="e">
        <f t="shared" si="281"/>
        <v>#N/A</v>
      </c>
      <c r="Q322" s="3" t="e">
        <f t="shared" si="282"/>
        <v>#N/A</v>
      </c>
      <c r="R322" s="369" t="e">
        <f t="shared" si="283"/>
        <v>#N/A</v>
      </c>
      <c r="S322" s="369" t="e">
        <f t="shared" si="284"/>
        <v>#N/A</v>
      </c>
      <c r="T322" s="398" t="e">
        <f t="shared" si="285"/>
        <v>#N/A</v>
      </c>
      <c r="U322" s="368"/>
      <c r="V322" s="368"/>
      <c r="W322" s="368"/>
      <c r="X322" s="368"/>
      <c r="Y322" s="368"/>
      <c r="Z322" s="368"/>
      <c r="AA322" s="368"/>
      <c r="AB322" s="368"/>
      <c r="AC322" s="368"/>
      <c r="AD322" s="368"/>
      <c r="AE322" s="368"/>
      <c r="AF322" s="368"/>
      <c r="AG322" s="368"/>
      <c r="AH322" s="368"/>
      <c r="AI322" s="368"/>
      <c r="AJ322" s="368"/>
      <c r="AK322" s="368"/>
      <c r="AL322" s="368"/>
      <c r="AM322" s="368"/>
      <c r="AN322" s="368"/>
    </row>
    <row r="323" spans="1:40" ht="12.75" customHeight="1">
      <c r="A323" s="151">
        <f t="shared" si="273"/>
        <v>22.083333333333332</v>
      </c>
      <c r="B323" s="393">
        <f t="shared" si="286"/>
        <v>1325</v>
      </c>
      <c r="C323" s="186">
        <v>0</v>
      </c>
      <c r="D323" s="394">
        <f t="shared" si="274"/>
        <v>0</v>
      </c>
      <c r="E323" s="395" t="e">
        <f t="shared" ref="E323:F323" si="297">H322</f>
        <v>#N/A</v>
      </c>
      <c r="F323" s="375" t="e">
        <f t="shared" si="297"/>
        <v>#N/A</v>
      </c>
      <c r="G323" s="375" t="e">
        <f t="shared" si="276"/>
        <v>#N/A</v>
      </c>
      <c r="H323" s="395" t="e">
        <f t="shared" si="277"/>
        <v>#N/A</v>
      </c>
      <c r="I323" s="375" t="e">
        <f t="shared" si="278"/>
        <v>#N/A</v>
      </c>
      <c r="J323" s="395" t="e">
        <f t="shared" si="288"/>
        <v>#N/A</v>
      </c>
      <c r="K323" s="396" t="e">
        <f t="shared" si="279"/>
        <v>#N/A</v>
      </c>
      <c r="L323" s="368"/>
      <c r="M323" s="368"/>
      <c r="N323" s="372"/>
      <c r="O323" s="3" t="e">
        <f t="shared" si="280"/>
        <v>#N/A</v>
      </c>
      <c r="P323" s="397" t="e">
        <f t="shared" si="281"/>
        <v>#N/A</v>
      </c>
      <c r="Q323" s="3" t="e">
        <f t="shared" si="282"/>
        <v>#N/A</v>
      </c>
      <c r="R323" s="369" t="e">
        <f t="shared" si="283"/>
        <v>#N/A</v>
      </c>
      <c r="S323" s="369" t="e">
        <f t="shared" si="284"/>
        <v>#N/A</v>
      </c>
      <c r="T323" s="398" t="e">
        <f t="shared" si="285"/>
        <v>#N/A</v>
      </c>
      <c r="U323" s="368"/>
      <c r="V323" s="368"/>
      <c r="W323" s="368"/>
      <c r="X323" s="368"/>
      <c r="Y323" s="368"/>
      <c r="Z323" s="368"/>
      <c r="AA323" s="368"/>
      <c r="AB323" s="368"/>
      <c r="AC323" s="368"/>
      <c r="AD323" s="368"/>
      <c r="AE323" s="368"/>
      <c r="AF323" s="368"/>
      <c r="AG323" s="368"/>
      <c r="AH323" s="368"/>
      <c r="AI323" s="368"/>
      <c r="AJ323" s="368"/>
      <c r="AK323" s="368"/>
      <c r="AL323" s="368"/>
      <c r="AM323" s="368"/>
      <c r="AN323" s="368"/>
    </row>
    <row r="324" spans="1:40" ht="12.75" customHeight="1">
      <c r="A324" s="151">
        <f t="shared" si="273"/>
        <v>22.166666666666668</v>
      </c>
      <c r="B324" s="393">
        <f t="shared" si="286"/>
        <v>1330</v>
      </c>
      <c r="C324" s="186">
        <v>0</v>
      </c>
      <c r="D324" s="394">
        <f t="shared" si="274"/>
        <v>0</v>
      </c>
      <c r="E324" s="395" t="e">
        <f t="shared" ref="E324:F324" si="298">H323</f>
        <v>#N/A</v>
      </c>
      <c r="F324" s="375" t="e">
        <f t="shared" si="298"/>
        <v>#N/A</v>
      </c>
      <c r="G324" s="375" t="e">
        <f t="shared" si="276"/>
        <v>#N/A</v>
      </c>
      <c r="H324" s="395" t="e">
        <f t="shared" si="277"/>
        <v>#N/A</v>
      </c>
      <c r="I324" s="375" t="e">
        <f t="shared" si="278"/>
        <v>#N/A</v>
      </c>
      <c r="J324" s="395" t="e">
        <f t="shared" si="288"/>
        <v>#N/A</v>
      </c>
      <c r="K324" s="396" t="e">
        <f t="shared" si="279"/>
        <v>#N/A</v>
      </c>
      <c r="L324" s="368"/>
      <c r="M324" s="368"/>
      <c r="N324" s="372"/>
      <c r="O324" s="3" t="e">
        <f t="shared" si="280"/>
        <v>#N/A</v>
      </c>
      <c r="P324" s="397" t="e">
        <f t="shared" si="281"/>
        <v>#N/A</v>
      </c>
      <c r="Q324" s="3" t="e">
        <f t="shared" si="282"/>
        <v>#N/A</v>
      </c>
      <c r="R324" s="369" t="e">
        <f t="shared" si="283"/>
        <v>#N/A</v>
      </c>
      <c r="S324" s="369" t="e">
        <f t="shared" si="284"/>
        <v>#N/A</v>
      </c>
      <c r="T324" s="398" t="e">
        <f t="shared" si="285"/>
        <v>#N/A</v>
      </c>
      <c r="U324" s="368"/>
      <c r="V324" s="368"/>
      <c r="W324" s="368"/>
      <c r="X324" s="368"/>
      <c r="Y324" s="368"/>
      <c r="Z324" s="368"/>
      <c r="AA324" s="368"/>
      <c r="AB324" s="368"/>
      <c r="AC324" s="368"/>
      <c r="AD324" s="368"/>
      <c r="AE324" s="368"/>
      <c r="AF324" s="368"/>
      <c r="AG324" s="368"/>
      <c r="AH324" s="368"/>
      <c r="AI324" s="368"/>
      <c r="AJ324" s="368"/>
      <c r="AK324" s="368"/>
      <c r="AL324" s="368"/>
      <c r="AM324" s="368"/>
      <c r="AN324" s="368"/>
    </row>
    <row r="325" spans="1:40" ht="12.75" customHeight="1">
      <c r="A325" s="151">
        <f t="shared" si="273"/>
        <v>22.25</v>
      </c>
      <c r="B325" s="393">
        <f t="shared" si="286"/>
        <v>1335</v>
      </c>
      <c r="C325" s="186">
        <v>0</v>
      </c>
      <c r="D325" s="394">
        <f t="shared" si="274"/>
        <v>0</v>
      </c>
      <c r="E325" s="395" t="e">
        <f t="shared" ref="E325:F325" si="299">H324</f>
        <v>#N/A</v>
      </c>
      <c r="F325" s="375" t="e">
        <f t="shared" si="299"/>
        <v>#N/A</v>
      </c>
      <c r="G325" s="375" t="e">
        <f t="shared" si="276"/>
        <v>#N/A</v>
      </c>
      <c r="H325" s="395" t="e">
        <f t="shared" si="277"/>
        <v>#N/A</v>
      </c>
      <c r="I325" s="375" t="e">
        <f t="shared" si="278"/>
        <v>#N/A</v>
      </c>
      <c r="J325" s="395" t="e">
        <f t="shared" si="288"/>
        <v>#N/A</v>
      </c>
      <c r="K325" s="396" t="e">
        <f t="shared" si="279"/>
        <v>#N/A</v>
      </c>
      <c r="L325" s="368"/>
      <c r="M325" s="368"/>
      <c r="N325" s="372"/>
      <c r="O325" s="3" t="e">
        <f t="shared" si="280"/>
        <v>#N/A</v>
      </c>
      <c r="P325" s="397" t="e">
        <f t="shared" si="281"/>
        <v>#N/A</v>
      </c>
      <c r="Q325" s="3" t="e">
        <f t="shared" si="282"/>
        <v>#N/A</v>
      </c>
      <c r="R325" s="369" t="e">
        <f t="shared" si="283"/>
        <v>#N/A</v>
      </c>
      <c r="S325" s="369" t="e">
        <f t="shared" si="284"/>
        <v>#N/A</v>
      </c>
      <c r="T325" s="398" t="e">
        <f t="shared" si="285"/>
        <v>#N/A</v>
      </c>
      <c r="U325" s="368"/>
      <c r="V325" s="368"/>
      <c r="W325" s="368"/>
      <c r="X325" s="368"/>
      <c r="Y325" s="368"/>
      <c r="Z325" s="368"/>
      <c r="AA325" s="368"/>
      <c r="AB325" s="368"/>
      <c r="AC325" s="368"/>
      <c r="AD325" s="368"/>
      <c r="AE325" s="368"/>
      <c r="AF325" s="368"/>
      <c r="AG325" s="368"/>
      <c r="AH325" s="368"/>
      <c r="AI325" s="368"/>
      <c r="AJ325" s="368"/>
      <c r="AK325" s="368"/>
      <c r="AL325" s="368"/>
      <c r="AM325" s="368"/>
      <c r="AN325" s="368"/>
    </row>
    <row r="326" spans="1:40" ht="12.75" customHeight="1">
      <c r="A326" s="151">
        <f t="shared" si="273"/>
        <v>22.333333333333332</v>
      </c>
      <c r="B326" s="393">
        <f t="shared" si="286"/>
        <v>1340</v>
      </c>
      <c r="C326" s="186">
        <v>0</v>
      </c>
      <c r="D326" s="394">
        <f t="shared" si="274"/>
        <v>0</v>
      </c>
      <c r="E326" s="395" t="e">
        <f t="shared" ref="E326:F326" si="300">H325</f>
        <v>#N/A</v>
      </c>
      <c r="F326" s="375" t="e">
        <f t="shared" si="300"/>
        <v>#N/A</v>
      </c>
      <c r="G326" s="375" t="e">
        <f t="shared" si="276"/>
        <v>#N/A</v>
      </c>
      <c r="H326" s="395" t="e">
        <f t="shared" si="277"/>
        <v>#N/A</v>
      </c>
      <c r="I326" s="375" t="e">
        <f t="shared" si="278"/>
        <v>#N/A</v>
      </c>
      <c r="J326" s="395" t="e">
        <f t="shared" si="288"/>
        <v>#N/A</v>
      </c>
      <c r="K326" s="396" t="e">
        <f t="shared" si="279"/>
        <v>#N/A</v>
      </c>
      <c r="L326" s="368"/>
      <c r="M326" s="368"/>
      <c r="N326" s="372"/>
      <c r="O326" s="3" t="e">
        <f t="shared" si="280"/>
        <v>#N/A</v>
      </c>
      <c r="P326" s="397" t="e">
        <f t="shared" si="281"/>
        <v>#N/A</v>
      </c>
      <c r="Q326" s="3" t="e">
        <f t="shared" si="282"/>
        <v>#N/A</v>
      </c>
      <c r="R326" s="369" t="e">
        <f t="shared" si="283"/>
        <v>#N/A</v>
      </c>
      <c r="S326" s="369" t="e">
        <f t="shared" si="284"/>
        <v>#N/A</v>
      </c>
      <c r="T326" s="398" t="e">
        <f t="shared" si="285"/>
        <v>#N/A</v>
      </c>
      <c r="U326" s="368"/>
      <c r="V326" s="368"/>
      <c r="W326" s="368"/>
      <c r="X326" s="368"/>
      <c r="Y326" s="368"/>
      <c r="Z326" s="368"/>
      <c r="AA326" s="368"/>
      <c r="AB326" s="368"/>
      <c r="AC326" s="368"/>
      <c r="AD326" s="368"/>
      <c r="AE326" s="368"/>
      <c r="AF326" s="368"/>
      <c r="AG326" s="368"/>
      <c r="AH326" s="368"/>
      <c r="AI326" s="368"/>
      <c r="AJ326" s="368"/>
      <c r="AK326" s="368"/>
      <c r="AL326" s="368"/>
      <c r="AM326" s="368"/>
      <c r="AN326" s="368"/>
    </row>
    <row r="327" spans="1:40" ht="12.75" customHeight="1">
      <c r="A327" s="151">
        <f t="shared" si="273"/>
        <v>22.416666666666668</v>
      </c>
      <c r="B327" s="393">
        <f t="shared" si="286"/>
        <v>1345</v>
      </c>
      <c r="C327" s="186">
        <v>0</v>
      </c>
      <c r="D327" s="394">
        <f t="shared" si="274"/>
        <v>0</v>
      </c>
      <c r="E327" s="395" t="e">
        <f t="shared" ref="E327:F327" si="301">H326</f>
        <v>#N/A</v>
      </c>
      <c r="F327" s="375" t="e">
        <f t="shared" si="301"/>
        <v>#N/A</v>
      </c>
      <c r="G327" s="375" t="e">
        <f t="shared" si="276"/>
        <v>#N/A</v>
      </c>
      <c r="H327" s="395" t="e">
        <f t="shared" si="277"/>
        <v>#N/A</v>
      </c>
      <c r="I327" s="375" t="e">
        <f t="shared" si="278"/>
        <v>#N/A</v>
      </c>
      <c r="J327" s="395" t="e">
        <f t="shared" si="288"/>
        <v>#N/A</v>
      </c>
      <c r="K327" s="396" t="e">
        <f t="shared" si="279"/>
        <v>#N/A</v>
      </c>
      <c r="L327" s="368"/>
      <c r="M327" s="368"/>
      <c r="N327" s="372"/>
      <c r="O327" s="3" t="e">
        <f t="shared" si="280"/>
        <v>#N/A</v>
      </c>
      <c r="P327" s="397" t="e">
        <f t="shared" si="281"/>
        <v>#N/A</v>
      </c>
      <c r="Q327" s="3" t="e">
        <f t="shared" si="282"/>
        <v>#N/A</v>
      </c>
      <c r="R327" s="369" t="e">
        <f t="shared" si="283"/>
        <v>#N/A</v>
      </c>
      <c r="S327" s="369" t="e">
        <f t="shared" si="284"/>
        <v>#N/A</v>
      </c>
      <c r="T327" s="398" t="e">
        <f t="shared" si="285"/>
        <v>#N/A</v>
      </c>
      <c r="U327" s="368"/>
      <c r="V327" s="368"/>
      <c r="W327" s="368"/>
      <c r="X327" s="368"/>
      <c r="Y327" s="368"/>
      <c r="Z327" s="368"/>
      <c r="AA327" s="368"/>
      <c r="AB327" s="368"/>
      <c r="AC327" s="368"/>
      <c r="AD327" s="368"/>
      <c r="AE327" s="368"/>
      <c r="AF327" s="368"/>
      <c r="AG327" s="368"/>
      <c r="AH327" s="368"/>
      <c r="AI327" s="368"/>
      <c r="AJ327" s="368"/>
      <c r="AK327" s="368"/>
      <c r="AL327" s="368"/>
      <c r="AM327" s="368"/>
      <c r="AN327" s="368"/>
    </row>
    <row r="328" spans="1:40" ht="12.75" customHeight="1">
      <c r="A328" s="151">
        <f t="shared" si="273"/>
        <v>22.5</v>
      </c>
      <c r="B328" s="393">
        <f t="shared" si="286"/>
        <v>1350</v>
      </c>
      <c r="C328" s="186">
        <v>0</v>
      </c>
      <c r="D328" s="394">
        <f t="shared" si="274"/>
        <v>0</v>
      </c>
      <c r="E328" s="395" t="e">
        <f t="shared" ref="E328:F328" si="302">H327</f>
        <v>#N/A</v>
      </c>
      <c r="F328" s="375" t="e">
        <f t="shared" si="302"/>
        <v>#N/A</v>
      </c>
      <c r="G328" s="375" t="e">
        <f t="shared" si="276"/>
        <v>#N/A</v>
      </c>
      <c r="H328" s="395" t="e">
        <f t="shared" si="277"/>
        <v>#N/A</v>
      </c>
      <c r="I328" s="375" t="e">
        <f t="shared" si="278"/>
        <v>#N/A</v>
      </c>
      <c r="J328" s="395" t="e">
        <f t="shared" si="288"/>
        <v>#N/A</v>
      </c>
      <c r="K328" s="396" t="e">
        <f t="shared" si="279"/>
        <v>#N/A</v>
      </c>
      <c r="L328" s="368"/>
      <c r="M328" s="368"/>
      <c r="N328" s="372"/>
      <c r="O328" s="3" t="e">
        <f t="shared" si="280"/>
        <v>#N/A</v>
      </c>
      <c r="P328" s="397" t="e">
        <f t="shared" si="281"/>
        <v>#N/A</v>
      </c>
      <c r="Q328" s="3" t="e">
        <f t="shared" si="282"/>
        <v>#N/A</v>
      </c>
      <c r="R328" s="369" t="e">
        <f t="shared" si="283"/>
        <v>#N/A</v>
      </c>
      <c r="S328" s="369" t="e">
        <f t="shared" si="284"/>
        <v>#N/A</v>
      </c>
      <c r="T328" s="398" t="e">
        <f t="shared" si="285"/>
        <v>#N/A</v>
      </c>
      <c r="U328" s="368"/>
      <c r="V328" s="368"/>
      <c r="W328" s="368"/>
      <c r="X328" s="368"/>
      <c r="Y328" s="368"/>
      <c r="Z328" s="368"/>
      <c r="AA328" s="368"/>
      <c r="AB328" s="368"/>
      <c r="AC328" s="368"/>
      <c r="AD328" s="368"/>
      <c r="AE328" s="368"/>
      <c r="AF328" s="368"/>
      <c r="AG328" s="368"/>
      <c r="AH328" s="368"/>
      <c r="AI328" s="368"/>
      <c r="AJ328" s="368"/>
      <c r="AK328" s="368"/>
      <c r="AL328" s="368"/>
      <c r="AM328" s="368"/>
      <c r="AN328" s="368"/>
    </row>
    <row r="329" spans="1:40" ht="12.75" customHeight="1">
      <c r="A329" s="151">
        <f t="shared" si="273"/>
        <v>22.583333333333332</v>
      </c>
      <c r="B329" s="393">
        <f t="shared" si="286"/>
        <v>1355</v>
      </c>
      <c r="C329" s="186">
        <v>0</v>
      </c>
      <c r="D329" s="394">
        <f t="shared" si="274"/>
        <v>0</v>
      </c>
      <c r="E329" s="395" t="e">
        <f t="shared" ref="E329:F329" si="303">H328</f>
        <v>#N/A</v>
      </c>
      <c r="F329" s="375" t="e">
        <f t="shared" si="303"/>
        <v>#N/A</v>
      </c>
      <c r="G329" s="375" t="e">
        <f t="shared" si="276"/>
        <v>#N/A</v>
      </c>
      <c r="H329" s="395" t="e">
        <f t="shared" si="277"/>
        <v>#N/A</v>
      </c>
      <c r="I329" s="375" t="e">
        <f t="shared" si="278"/>
        <v>#N/A</v>
      </c>
      <c r="J329" s="395" t="e">
        <f t="shared" si="288"/>
        <v>#N/A</v>
      </c>
      <c r="K329" s="396" t="e">
        <f t="shared" si="279"/>
        <v>#N/A</v>
      </c>
      <c r="L329" s="368"/>
      <c r="M329" s="368"/>
      <c r="N329" s="372"/>
      <c r="O329" s="3" t="e">
        <f t="shared" si="280"/>
        <v>#N/A</v>
      </c>
      <c r="P329" s="397" t="e">
        <f t="shared" si="281"/>
        <v>#N/A</v>
      </c>
      <c r="Q329" s="3" t="e">
        <f t="shared" si="282"/>
        <v>#N/A</v>
      </c>
      <c r="R329" s="369" t="e">
        <f t="shared" si="283"/>
        <v>#N/A</v>
      </c>
      <c r="S329" s="369" t="e">
        <f t="shared" si="284"/>
        <v>#N/A</v>
      </c>
      <c r="T329" s="398" t="e">
        <f t="shared" si="285"/>
        <v>#N/A</v>
      </c>
      <c r="U329" s="368"/>
      <c r="V329" s="368"/>
      <c r="W329" s="368"/>
      <c r="X329" s="368"/>
      <c r="Y329" s="368"/>
      <c r="Z329" s="368"/>
      <c r="AA329" s="368"/>
      <c r="AB329" s="368"/>
      <c r="AC329" s="368"/>
      <c r="AD329" s="368"/>
      <c r="AE329" s="368"/>
      <c r="AF329" s="368"/>
      <c r="AG329" s="368"/>
      <c r="AH329" s="368"/>
      <c r="AI329" s="368"/>
      <c r="AJ329" s="368"/>
      <c r="AK329" s="368"/>
      <c r="AL329" s="368"/>
      <c r="AM329" s="368"/>
      <c r="AN329" s="368"/>
    </row>
    <row r="330" spans="1:40" ht="12.75" customHeight="1">
      <c r="A330" s="151">
        <f t="shared" si="273"/>
        <v>22.666666666666668</v>
      </c>
      <c r="B330" s="393">
        <f t="shared" si="286"/>
        <v>1360</v>
      </c>
      <c r="C330" s="186">
        <v>0</v>
      </c>
      <c r="D330" s="394">
        <f t="shared" si="274"/>
        <v>0</v>
      </c>
      <c r="E330" s="395" t="e">
        <f t="shared" ref="E330:F330" si="304">H329</f>
        <v>#N/A</v>
      </c>
      <c r="F330" s="375" t="e">
        <f t="shared" si="304"/>
        <v>#N/A</v>
      </c>
      <c r="G330" s="375" t="e">
        <f t="shared" si="276"/>
        <v>#N/A</v>
      </c>
      <c r="H330" s="395" t="e">
        <f t="shared" si="277"/>
        <v>#N/A</v>
      </c>
      <c r="I330" s="375" t="e">
        <f t="shared" si="278"/>
        <v>#N/A</v>
      </c>
      <c r="J330" s="395" t="e">
        <f t="shared" si="288"/>
        <v>#N/A</v>
      </c>
      <c r="K330" s="396" t="e">
        <f t="shared" si="279"/>
        <v>#N/A</v>
      </c>
      <c r="L330" s="368"/>
      <c r="M330" s="368"/>
      <c r="N330" s="372"/>
      <c r="O330" s="3" t="e">
        <f t="shared" si="280"/>
        <v>#N/A</v>
      </c>
      <c r="P330" s="397" t="e">
        <f t="shared" si="281"/>
        <v>#N/A</v>
      </c>
      <c r="Q330" s="3" t="e">
        <f t="shared" si="282"/>
        <v>#N/A</v>
      </c>
      <c r="R330" s="369" t="e">
        <f t="shared" si="283"/>
        <v>#N/A</v>
      </c>
      <c r="S330" s="369" t="e">
        <f t="shared" si="284"/>
        <v>#N/A</v>
      </c>
      <c r="T330" s="398" t="e">
        <f t="shared" si="285"/>
        <v>#N/A</v>
      </c>
      <c r="U330" s="368"/>
      <c r="V330" s="368"/>
      <c r="W330" s="368"/>
      <c r="X330" s="368"/>
      <c r="Y330" s="368"/>
      <c r="Z330" s="368"/>
      <c r="AA330" s="368"/>
      <c r="AB330" s="368"/>
      <c r="AC330" s="368"/>
      <c r="AD330" s="368"/>
      <c r="AE330" s="368"/>
      <c r="AF330" s="368"/>
      <c r="AG330" s="368"/>
      <c r="AH330" s="368"/>
      <c r="AI330" s="368"/>
      <c r="AJ330" s="368"/>
      <c r="AK330" s="368"/>
      <c r="AL330" s="368"/>
      <c r="AM330" s="368"/>
      <c r="AN330" s="368"/>
    </row>
    <row r="331" spans="1:40" ht="12.75" customHeight="1">
      <c r="A331" s="151">
        <f t="shared" si="273"/>
        <v>22.75</v>
      </c>
      <c r="B331" s="393">
        <f t="shared" si="286"/>
        <v>1365</v>
      </c>
      <c r="C331" s="186">
        <v>0</v>
      </c>
      <c r="D331" s="394">
        <f t="shared" si="274"/>
        <v>0</v>
      </c>
      <c r="E331" s="395" t="e">
        <f t="shared" ref="E331:F331" si="305">H330</f>
        <v>#N/A</v>
      </c>
      <c r="F331" s="375" t="e">
        <f t="shared" si="305"/>
        <v>#N/A</v>
      </c>
      <c r="G331" s="375" t="e">
        <f t="shared" si="276"/>
        <v>#N/A</v>
      </c>
      <c r="H331" s="395" t="e">
        <f t="shared" si="277"/>
        <v>#N/A</v>
      </c>
      <c r="I331" s="375" t="e">
        <f t="shared" si="278"/>
        <v>#N/A</v>
      </c>
      <c r="J331" s="395" t="e">
        <f t="shared" si="288"/>
        <v>#N/A</v>
      </c>
      <c r="K331" s="396" t="e">
        <f t="shared" si="279"/>
        <v>#N/A</v>
      </c>
      <c r="L331" s="368"/>
      <c r="M331" s="368"/>
      <c r="N331" s="372"/>
      <c r="O331" s="3" t="e">
        <f t="shared" si="280"/>
        <v>#N/A</v>
      </c>
      <c r="P331" s="397" t="e">
        <f t="shared" si="281"/>
        <v>#N/A</v>
      </c>
      <c r="Q331" s="3" t="e">
        <f t="shared" si="282"/>
        <v>#N/A</v>
      </c>
      <c r="R331" s="369" t="e">
        <f t="shared" si="283"/>
        <v>#N/A</v>
      </c>
      <c r="S331" s="369" t="e">
        <f t="shared" si="284"/>
        <v>#N/A</v>
      </c>
      <c r="T331" s="398" t="e">
        <f t="shared" si="285"/>
        <v>#N/A</v>
      </c>
      <c r="U331" s="368"/>
      <c r="V331" s="368"/>
      <c r="W331" s="368"/>
      <c r="X331" s="368"/>
      <c r="Y331" s="368"/>
      <c r="Z331" s="368"/>
      <c r="AA331" s="368"/>
      <c r="AB331" s="368"/>
      <c r="AC331" s="368"/>
      <c r="AD331" s="368"/>
      <c r="AE331" s="368"/>
      <c r="AF331" s="368"/>
      <c r="AG331" s="368"/>
      <c r="AH331" s="368"/>
      <c r="AI331" s="368"/>
      <c r="AJ331" s="368"/>
      <c r="AK331" s="368"/>
      <c r="AL331" s="368"/>
      <c r="AM331" s="368"/>
      <c r="AN331" s="368"/>
    </row>
    <row r="332" spans="1:40" ht="12.75" customHeight="1">
      <c r="A332" s="151">
        <f t="shared" si="273"/>
        <v>22.833333333333332</v>
      </c>
      <c r="B332" s="393">
        <f t="shared" si="286"/>
        <v>1370</v>
      </c>
      <c r="C332" s="186">
        <v>0</v>
      </c>
      <c r="D332" s="394">
        <f t="shared" si="274"/>
        <v>0</v>
      </c>
      <c r="E332" s="395" t="e">
        <f t="shared" ref="E332:F332" si="306">H331</f>
        <v>#N/A</v>
      </c>
      <c r="F332" s="375" t="e">
        <f t="shared" si="306"/>
        <v>#N/A</v>
      </c>
      <c r="G332" s="375" t="e">
        <f t="shared" si="276"/>
        <v>#N/A</v>
      </c>
      <c r="H332" s="395" t="e">
        <f t="shared" si="277"/>
        <v>#N/A</v>
      </c>
      <c r="I332" s="375" t="e">
        <f t="shared" si="278"/>
        <v>#N/A</v>
      </c>
      <c r="J332" s="395" t="e">
        <f t="shared" si="288"/>
        <v>#N/A</v>
      </c>
      <c r="K332" s="396" t="e">
        <f t="shared" si="279"/>
        <v>#N/A</v>
      </c>
      <c r="L332" s="368"/>
      <c r="M332" s="368"/>
      <c r="N332" s="372"/>
      <c r="O332" s="3" t="e">
        <f t="shared" si="280"/>
        <v>#N/A</v>
      </c>
      <c r="P332" s="397" t="e">
        <f t="shared" si="281"/>
        <v>#N/A</v>
      </c>
      <c r="Q332" s="3" t="e">
        <f t="shared" si="282"/>
        <v>#N/A</v>
      </c>
      <c r="R332" s="369" t="e">
        <f t="shared" si="283"/>
        <v>#N/A</v>
      </c>
      <c r="S332" s="369" t="e">
        <f t="shared" si="284"/>
        <v>#N/A</v>
      </c>
      <c r="T332" s="398" t="e">
        <f t="shared" si="285"/>
        <v>#N/A</v>
      </c>
      <c r="U332" s="368"/>
      <c r="V332" s="368"/>
      <c r="W332" s="368"/>
      <c r="X332" s="368"/>
      <c r="Y332" s="368"/>
      <c r="Z332" s="368"/>
      <c r="AA332" s="368"/>
      <c r="AB332" s="368"/>
      <c r="AC332" s="368"/>
      <c r="AD332" s="368"/>
      <c r="AE332" s="368"/>
      <c r="AF332" s="368"/>
      <c r="AG332" s="368"/>
      <c r="AH332" s="368"/>
      <c r="AI332" s="368"/>
      <c r="AJ332" s="368"/>
      <c r="AK332" s="368"/>
      <c r="AL332" s="368"/>
      <c r="AM332" s="368"/>
      <c r="AN332" s="368"/>
    </row>
    <row r="333" spans="1:40" ht="12.75" customHeight="1">
      <c r="A333" s="151">
        <f t="shared" si="273"/>
        <v>22.916666666666668</v>
      </c>
      <c r="B333" s="393">
        <f t="shared" si="286"/>
        <v>1375</v>
      </c>
      <c r="C333" s="186">
        <v>0</v>
      </c>
      <c r="D333" s="394">
        <f t="shared" si="274"/>
        <v>0</v>
      </c>
      <c r="E333" s="395" t="e">
        <f t="shared" ref="E333:F333" si="307">H332</f>
        <v>#N/A</v>
      </c>
      <c r="F333" s="375" t="e">
        <f t="shared" si="307"/>
        <v>#N/A</v>
      </c>
      <c r="G333" s="375" t="e">
        <f t="shared" si="276"/>
        <v>#N/A</v>
      </c>
      <c r="H333" s="395" t="e">
        <f t="shared" si="277"/>
        <v>#N/A</v>
      </c>
      <c r="I333" s="375" t="e">
        <f t="shared" si="278"/>
        <v>#N/A</v>
      </c>
      <c r="J333" s="395" t="e">
        <f t="shared" si="288"/>
        <v>#N/A</v>
      </c>
      <c r="K333" s="396" t="e">
        <f t="shared" si="279"/>
        <v>#N/A</v>
      </c>
      <c r="L333" s="368"/>
      <c r="M333" s="368"/>
      <c r="N333" s="372"/>
      <c r="O333" s="3" t="e">
        <f t="shared" si="280"/>
        <v>#N/A</v>
      </c>
      <c r="P333" s="397" t="e">
        <f t="shared" si="281"/>
        <v>#N/A</v>
      </c>
      <c r="Q333" s="3" t="e">
        <f t="shared" si="282"/>
        <v>#N/A</v>
      </c>
      <c r="R333" s="369" t="e">
        <f t="shared" si="283"/>
        <v>#N/A</v>
      </c>
      <c r="S333" s="369" t="e">
        <f t="shared" si="284"/>
        <v>#N/A</v>
      </c>
      <c r="T333" s="398" t="e">
        <f t="shared" si="285"/>
        <v>#N/A</v>
      </c>
      <c r="U333" s="368"/>
      <c r="V333" s="368"/>
      <c r="W333" s="368"/>
      <c r="X333" s="368"/>
      <c r="Y333" s="368"/>
      <c r="Z333" s="368"/>
      <c r="AA333" s="368"/>
      <c r="AB333" s="368"/>
      <c r="AC333" s="368"/>
      <c r="AD333" s="368"/>
      <c r="AE333" s="368"/>
      <c r="AF333" s="368"/>
      <c r="AG333" s="368"/>
      <c r="AH333" s="368"/>
      <c r="AI333" s="368"/>
      <c r="AJ333" s="368"/>
      <c r="AK333" s="368"/>
      <c r="AL333" s="368"/>
      <c r="AM333" s="368"/>
      <c r="AN333" s="368"/>
    </row>
    <row r="334" spans="1:40" ht="12.75" customHeight="1">
      <c r="A334" s="151">
        <f t="shared" si="273"/>
        <v>23</v>
      </c>
      <c r="B334" s="393">
        <f t="shared" si="286"/>
        <v>1380</v>
      </c>
      <c r="C334" s="186">
        <v>0</v>
      </c>
      <c r="D334" s="394">
        <f t="shared" si="274"/>
        <v>0</v>
      </c>
      <c r="E334" s="395" t="e">
        <f t="shared" ref="E334:F334" si="308">H333</f>
        <v>#N/A</v>
      </c>
      <c r="F334" s="375" t="e">
        <f t="shared" si="308"/>
        <v>#N/A</v>
      </c>
      <c r="G334" s="375" t="e">
        <f t="shared" si="276"/>
        <v>#N/A</v>
      </c>
      <c r="H334" s="395" t="e">
        <f t="shared" si="277"/>
        <v>#N/A</v>
      </c>
      <c r="I334" s="375" t="e">
        <f t="shared" si="278"/>
        <v>#N/A</v>
      </c>
      <c r="J334" s="395" t="e">
        <f t="shared" si="288"/>
        <v>#N/A</v>
      </c>
      <c r="K334" s="396" t="e">
        <f t="shared" si="279"/>
        <v>#N/A</v>
      </c>
      <c r="L334" s="368"/>
      <c r="M334" s="368"/>
      <c r="N334" s="372"/>
      <c r="O334" s="3" t="e">
        <f t="shared" si="280"/>
        <v>#N/A</v>
      </c>
      <c r="P334" s="397" t="e">
        <f t="shared" si="281"/>
        <v>#N/A</v>
      </c>
      <c r="Q334" s="3" t="e">
        <f t="shared" si="282"/>
        <v>#N/A</v>
      </c>
      <c r="R334" s="369" t="e">
        <f t="shared" si="283"/>
        <v>#N/A</v>
      </c>
      <c r="S334" s="369" t="e">
        <f t="shared" si="284"/>
        <v>#N/A</v>
      </c>
      <c r="T334" s="398" t="e">
        <f t="shared" si="285"/>
        <v>#N/A</v>
      </c>
      <c r="U334" s="368"/>
      <c r="V334" s="368"/>
      <c r="W334" s="368"/>
      <c r="X334" s="368"/>
      <c r="Y334" s="368"/>
      <c r="Z334" s="368"/>
      <c r="AA334" s="368"/>
      <c r="AB334" s="368"/>
      <c r="AC334" s="368"/>
      <c r="AD334" s="368"/>
      <c r="AE334" s="368"/>
      <c r="AF334" s="368"/>
      <c r="AG334" s="368"/>
      <c r="AH334" s="368"/>
      <c r="AI334" s="368"/>
      <c r="AJ334" s="368"/>
      <c r="AK334" s="368"/>
      <c r="AL334" s="368"/>
      <c r="AM334" s="368"/>
      <c r="AN334" s="368"/>
    </row>
    <row r="335" spans="1:40" ht="12.75" customHeight="1">
      <c r="A335" s="151">
        <f t="shared" si="273"/>
        <v>23.083333333333332</v>
      </c>
      <c r="B335" s="393">
        <f t="shared" si="286"/>
        <v>1385</v>
      </c>
      <c r="C335" s="186">
        <v>0</v>
      </c>
      <c r="D335" s="394">
        <f t="shared" si="274"/>
        <v>0</v>
      </c>
      <c r="E335" s="395" t="e">
        <f t="shared" ref="E335:F335" si="309">H334</f>
        <v>#N/A</v>
      </c>
      <c r="F335" s="375" t="e">
        <f t="shared" si="309"/>
        <v>#N/A</v>
      </c>
      <c r="G335" s="375" t="e">
        <f t="shared" si="276"/>
        <v>#N/A</v>
      </c>
      <c r="H335" s="395" t="e">
        <f t="shared" si="277"/>
        <v>#N/A</v>
      </c>
      <c r="I335" s="375" t="e">
        <f t="shared" si="278"/>
        <v>#N/A</v>
      </c>
      <c r="J335" s="395" t="e">
        <f t="shared" si="288"/>
        <v>#N/A</v>
      </c>
      <c r="K335" s="396" t="e">
        <f t="shared" si="279"/>
        <v>#N/A</v>
      </c>
      <c r="L335" s="368"/>
      <c r="M335" s="368"/>
      <c r="N335" s="372"/>
      <c r="O335" s="3" t="e">
        <f t="shared" si="280"/>
        <v>#N/A</v>
      </c>
      <c r="P335" s="397" t="e">
        <f t="shared" si="281"/>
        <v>#N/A</v>
      </c>
      <c r="Q335" s="3" t="e">
        <f t="shared" si="282"/>
        <v>#N/A</v>
      </c>
      <c r="R335" s="369" t="e">
        <f t="shared" si="283"/>
        <v>#N/A</v>
      </c>
      <c r="S335" s="369" t="e">
        <f t="shared" si="284"/>
        <v>#N/A</v>
      </c>
      <c r="T335" s="398" t="e">
        <f t="shared" si="285"/>
        <v>#N/A</v>
      </c>
      <c r="U335" s="368"/>
      <c r="V335" s="368"/>
      <c r="W335" s="368"/>
      <c r="X335" s="368"/>
      <c r="Y335" s="368"/>
      <c r="Z335" s="368"/>
      <c r="AA335" s="368"/>
      <c r="AB335" s="368"/>
      <c r="AC335" s="368"/>
      <c r="AD335" s="368"/>
      <c r="AE335" s="368"/>
      <c r="AF335" s="368"/>
      <c r="AG335" s="368"/>
      <c r="AH335" s="368"/>
      <c r="AI335" s="368"/>
      <c r="AJ335" s="368"/>
      <c r="AK335" s="368"/>
      <c r="AL335" s="368"/>
      <c r="AM335" s="368"/>
      <c r="AN335" s="368"/>
    </row>
    <row r="336" spans="1:40" ht="12.75" customHeight="1">
      <c r="A336" s="151">
        <f t="shared" si="273"/>
        <v>23.166666666666668</v>
      </c>
      <c r="B336" s="393">
        <f t="shared" si="286"/>
        <v>1390</v>
      </c>
      <c r="C336" s="186">
        <v>0</v>
      </c>
      <c r="D336" s="394">
        <f t="shared" si="274"/>
        <v>0</v>
      </c>
      <c r="E336" s="395" t="e">
        <f t="shared" ref="E336:F336" si="310">H335</f>
        <v>#N/A</v>
      </c>
      <c r="F336" s="375" t="e">
        <f t="shared" si="310"/>
        <v>#N/A</v>
      </c>
      <c r="G336" s="375" t="e">
        <f t="shared" si="276"/>
        <v>#N/A</v>
      </c>
      <c r="H336" s="395" t="e">
        <f t="shared" si="277"/>
        <v>#N/A</v>
      </c>
      <c r="I336" s="375" t="e">
        <f t="shared" si="278"/>
        <v>#N/A</v>
      </c>
      <c r="J336" s="395" t="e">
        <f t="shared" si="288"/>
        <v>#N/A</v>
      </c>
      <c r="K336" s="396" t="e">
        <f t="shared" si="279"/>
        <v>#N/A</v>
      </c>
      <c r="L336" s="368"/>
      <c r="M336" s="368"/>
      <c r="N336" s="372"/>
      <c r="O336" s="3" t="e">
        <f t="shared" si="280"/>
        <v>#N/A</v>
      </c>
      <c r="P336" s="397" t="e">
        <f t="shared" si="281"/>
        <v>#N/A</v>
      </c>
      <c r="Q336" s="3" t="e">
        <f t="shared" si="282"/>
        <v>#N/A</v>
      </c>
      <c r="R336" s="369" t="e">
        <f t="shared" si="283"/>
        <v>#N/A</v>
      </c>
      <c r="S336" s="369" t="e">
        <f t="shared" si="284"/>
        <v>#N/A</v>
      </c>
      <c r="T336" s="398" t="e">
        <f t="shared" si="285"/>
        <v>#N/A</v>
      </c>
      <c r="U336" s="368"/>
      <c r="V336" s="368"/>
      <c r="W336" s="368"/>
      <c r="X336" s="368"/>
      <c r="Y336" s="368"/>
      <c r="Z336" s="368"/>
      <c r="AA336" s="368"/>
      <c r="AB336" s="368"/>
      <c r="AC336" s="368"/>
      <c r="AD336" s="368"/>
      <c r="AE336" s="368"/>
      <c r="AF336" s="368"/>
      <c r="AG336" s="368"/>
      <c r="AH336" s="368"/>
      <c r="AI336" s="368"/>
      <c r="AJ336" s="368"/>
      <c r="AK336" s="368"/>
      <c r="AL336" s="368"/>
      <c r="AM336" s="368"/>
      <c r="AN336" s="368"/>
    </row>
    <row r="337" spans="1:40" ht="12.75" customHeight="1">
      <c r="A337" s="151">
        <f t="shared" si="273"/>
        <v>23.25</v>
      </c>
      <c r="B337" s="393">
        <f t="shared" si="286"/>
        <v>1395</v>
      </c>
      <c r="C337" s="186">
        <v>0</v>
      </c>
      <c r="D337" s="394">
        <f t="shared" si="274"/>
        <v>0</v>
      </c>
      <c r="E337" s="395" t="e">
        <f t="shared" ref="E337:F337" si="311">H336</f>
        <v>#N/A</v>
      </c>
      <c r="F337" s="375" t="e">
        <f t="shared" si="311"/>
        <v>#N/A</v>
      </c>
      <c r="G337" s="375" t="e">
        <f t="shared" si="276"/>
        <v>#N/A</v>
      </c>
      <c r="H337" s="395" t="e">
        <f t="shared" si="277"/>
        <v>#N/A</v>
      </c>
      <c r="I337" s="375" t="e">
        <f t="shared" si="278"/>
        <v>#N/A</v>
      </c>
      <c r="J337" s="395" t="e">
        <f t="shared" si="288"/>
        <v>#N/A</v>
      </c>
      <c r="K337" s="396" t="e">
        <f t="shared" si="279"/>
        <v>#N/A</v>
      </c>
      <c r="L337" s="368"/>
      <c r="M337" s="368"/>
      <c r="N337" s="372"/>
      <c r="O337" s="3" t="e">
        <f t="shared" si="280"/>
        <v>#N/A</v>
      </c>
      <c r="P337" s="397" t="e">
        <f t="shared" si="281"/>
        <v>#N/A</v>
      </c>
      <c r="Q337" s="3" t="e">
        <f t="shared" si="282"/>
        <v>#N/A</v>
      </c>
      <c r="R337" s="369" t="e">
        <f t="shared" si="283"/>
        <v>#N/A</v>
      </c>
      <c r="S337" s="369" t="e">
        <f t="shared" si="284"/>
        <v>#N/A</v>
      </c>
      <c r="T337" s="398" t="e">
        <f t="shared" si="285"/>
        <v>#N/A</v>
      </c>
      <c r="U337" s="368"/>
      <c r="V337" s="368"/>
      <c r="W337" s="368"/>
      <c r="X337" s="368"/>
      <c r="Y337" s="368"/>
      <c r="Z337" s="368"/>
      <c r="AA337" s="368"/>
      <c r="AB337" s="368"/>
      <c r="AC337" s="368"/>
      <c r="AD337" s="368"/>
      <c r="AE337" s="368"/>
      <c r="AF337" s="368"/>
      <c r="AG337" s="368"/>
      <c r="AH337" s="368"/>
      <c r="AI337" s="368"/>
      <c r="AJ337" s="368"/>
      <c r="AK337" s="368"/>
      <c r="AL337" s="368"/>
      <c r="AM337" s="368"/>
      <c r="AN337" s="368"/>
    </row>
    <row r="338" spans="1:40" ht="12.75" customHeight="1">
      <c r="A338" s="151">
        <f t="shared" si="273"/>
        <v>23.333333333333332</v>
      </c>
      <c r="B338" s="393">
        <f t="shared" si="286"/>
        <v>1400</v>
      </c>
      <c r="C338" s="186">
        <v>0</v>
      </c>
      <c r="D338" s="394">
        <f t="shared" si="274"/>
        <v>0</v>
      </c>
      <c r="E338" s="395" t="e">
        <f t="shared" ref="E338:F338" si="312">H337</f>
        <v>#N/A</v>
      </c>
      <c r="F338" s="375" t="e">
        <f t="shared" si="312"/>
        <v>#N/A</v>
      </c>
      <c r="G338" s="375" t="e">
        <f t="shared" si="276"/>
        <v>#N/A</v>
      </c>
      <c r="H338" s="395" t="e">
        <f t="shared" si="277"/>
        <v>#N/A</v>
      </c>
      <c r="I338" s="375" t="e">
        <f t="shared" si="278"/>
        <v>#N/A</v>
      </c>
      <c r="J338" s="395" t="e">
        <f t="shared" si="288"/>
        <v>#N/A</v>
      </c>
      <c r="K338" s="396" t="e">
        <f t="shared" si="279"/>
        <v>#N/A</v>
      </c>
      <c r="L338" s="368"/>
      <c r="M338" s="368"/>
      <c r="N338" s="372"/>
      <c r="O338" s="3" t="e">
        <f t="shared" si="280"/>
        <v>#N/A</v>
      </c>
      <c r="P338" s="397" t="e">
        <f t="shared" si="281"/>
        <v>#N/A</v>
      </c>
      <c r="Q338" s="3" t="e">
        <f t="shared" si="282"/>
        <v>#N/A</v>
      </c>
      <c r="R338" s="369" t="e">
        <f t="shared" si="283"/>
        <v>#N/A</v>
      </c>
      <c r="S338" s="369" t="e">
        <f t="shared" si="284"/>
        <v>#N/A</v>
      </c>
      <c r="T338" s="398" t="e">
        <f t="shared" si="285"/>
        <v>#N/A</v>
      </c>
      <c r="U338" s="368"/>
      <c r="V338" s="368"/>
      <c r="W338" s="368"/>
      <c r="X338" s="368"/>
      <c r="Y338" s="368"/>
      <c r="Z338" s="368"/>
      <c r="AA338" s="368"/>
      <c r="AB338" s="368"/>
      <c r="AC338" s="368"/>
      <c r="AD338" s="368"/>
      <c r="AE338" s="368"/>
      <c r="AF338" s="368"/>
      <c r="AG338" s="368"/>
      <c r="AH338" s="368"/>
      <c r="AI338" s="368"/>
      <c r="AJ338" s="368"/>
      <c r="AK338" s="368"/>
      <c r="AL338" s="368"/>
      <c r="AM338" s="368"/>
      <c r="AN338" s="368"/>
    </row>
    <row r="339" spans="1:40" ht="12.75" customHeight="1">
      <c r="A339" s="151">
        <f t="shared" si="273"/>
        <v>23.416666666666668</v>
      </c>
      <c r="B339" s="393">
        <f t="shared" si="286"/>
        <v>1405</v>
      </c>
      <c r="C339" s="186">
        <v>0</v>
      </c>
      <c r="D339" s="394">
        <f t="shared" si="274"/>
        <v>0</v>
      </c>
      <c r="E339" s="395" t="e">
        <f t="shared" ref="E339:F339" si="313">H338</f>
        <v>#N/A</v>
      </c>
      <c r="F339" s="375" t="e">
        <f t="shared" si="313"/>
        <v>#N/A</v>
      </c>
      <c r="G339" s="375" t="e">
        <f t="shared" si="276"/>
        <v>#N/A</v>
      </c>
      <c r="H339" s="395" t="e">
        <f t="shared" si="277"/>
        <v>#N/A</v>
      </c>
      <c r="I339" s="375" t="e">
        <f t="shared" si="278"/>
        <v>#N/A</v>
      </c>
      <c r="J339" s="395" t="e">
        <f t="shared" si="288"/>
        <v>#N/A</v>
      </c>
      <c r="K339" s="396" t="e">
        <f t="shared" si="279"/>
        <v>#N/A</v>
      </c>
      <c r="L339" s="368"/>
      <c r="M339" s="368"/>
      <c r="N339" s="372"/>
      <c r="O339" s="3" t="e">
        <f t="shared" si="280"/>
        <v>#N/A</v>
      </c>
      <c r="P339" s="397" t="e">
        <f t="shared" si="281"/>
        <v>#N/A</v>
      </c>
      <c r="Q339" s="3" t="e">
        <f t="shared" si="282"/>
        <v>#N/A</v>
      </c>
      <c r="R339" s="369" t="e">
        <f t="shared" si="283"/>
        <v>#N/A</v>
      </c>
      <c r="S339" s="369" t="e">
        <f t="shared" si="284"/>
        <v>#N/A</v>
      </c>
      <c r="T339" s="398" t="e">
        <f t="shared" si="285"/>
        <v>#N/A</v>
      </c>
      <c r="U339" s="368"/>
      <c r="V339" s="368"/>
      <c r="W339" s="368"/>
      <c r="X339" s="368"/>
      <c r="Y339" s="368"/>
      <c r="Z339" s="368"/>
      <c r="AA339" s="368"/>
      <c r="AB339" s="368"/>
      <c r="AC339" s="368"/>
      <c r="AD339" s="368"/>
      <c r="AE339" s="368"/>
      <c r="AF339" s="368"/>
      <c r="AG339" s="368"/>
      <c r="AH339" s="368"/>
      <c r="AI339" s="368"/>
      <c r="AJ339" s="368"/>
      <c r="AK339" s="368"/>
      <c r="AL339" s="368"/>
      <c r="AM339" s="368"/>
      <c r="AN339" s="368"/>
    </row>
    <row r="340" spans="1:40" ht="12.75" customHeight="1">
      <c r="A340" s="151">
        <f t="shared" si="273"/>
        <v>23.5</v>
      </c>
      <c r="B340" s="393">
        <f t="shared" si="286"/>
        <v>1410</v>
      </c>
      <c r="C340" s="186">
        <v>0</v>
      </c>
      <c r="D340" s="394">
        <f t="shared" si="274"/>
        <v>0</v>
      </c>
      <c r="E340" s="395" t="e">
        <f t="shared" ref="E340:F340" si="314">H339</f>
        <v>#N/A</v>
      </c>
      <c r="F340" s="375" t="e">
        <f t="shared" si="314"/>
        <v>#N/A</v>
      </c>
      <c r="G340" s="375" t="e">
        <f t="shared" si="276"/>
        <v>#N/A</v>
      </c>
      <c r="H340" s="395" t="e">
        <f t="shared" si="277"/>
        <v>#N/A</v>
      </c>
      <c r="I340" s="375" t="e">
        <f t="shared" si="278"/>
        <v>#N/A</v>
      </c>
      <c r="J340" s="395" t="e">
        <f t="shared" si="288"/>
        <v>#N/A</v>
      </c>
      <c r="K340" s="396" t="e">
        <f t="shared" si="279"/>
        <v>#N/A</v>
      </c>
      <c r="L340" s="368"/>
      <c r="M340" s="368"/>
      <c r="N340" s="372"/>
      <c r="O340" s="3" t="e">
        <f t="shared" si="280"/>
        <v>#N/A</v>
      </c>
      <c r="P340" s="397" t="e">
        <f t="shared" si="281"/>
        <v>#N/A</v>
      </c>
      <c r="Q340" s="3" t="e">
        <f t="shared" si="282"/>
        <v>#N/A</v>
      </c>
      <c r="R340" s="369" t="e">
        <f t="shared" si="283"/>
        <v>#N/A</v>
      </c>
      <c r="S340" s="369" t="e">
        <f t="shared" si="284"/>
        <v>#N/A</v>
      </c>
      <c r="T340" s="398" t="e">
        <f t="shared" si="285"/>
        <v>#N/A</v>
      </c>
      <c r="U340" s="368"/>
      <c r="V340" s="368"/>
      <c r="W340" s="368"/>
      <c r="X340" s="368"/>
      <c r="Y340" s="368"/>
      <c r="Z340" s="368"/>
      <c r="AA340" s="368"/>
      <c r="AB340" s="368"/>
      <c r="AC340" s="368"/>
      <c r="AD340" s="368"/>
      <c r="AE340" s="368"/>
      <c r="AF340" s="368"/>
      <c r="AG340" s="368"/>
      <c r="AH340" s="368"/>
      <c r="AI340" s="368"/>
      <c r="AJ340" s="368"/>
      <c r="AK340" s="368"/>
      <c r="AL340" s="368"/>
      <c r="AM340" s="368"/>
      <c r="AN340" s="368"/>
    </row>
    <row r="341" spans="1:40" ht="12.75" customHeight="1">
      <c r="A341" s="151">
        <f t="shared" si="273"/>
        <v>23.583333333333332</v>
      </c>
      <c r="B341" s="393">
        <f t="shared" si="286"/>
        <v>1415</v>
      </c>
      <c r="C341" s="186">
        <v>0</v>
      </c>
      <c r="D341" s="394">
        <f t="shared" si="274"/>
        <v>0</v>
      </c>
      <c r="E341" s="395" t="e">
        <f t="shared" ref="E341:F341" si="315">H340</f>
        <v>#N/A</v>
      </c>
      <c r="F341" s="375" t="e">
        <f t="shared" si="315"/>
        <v>#N/A</v>
      </c>
      <c r="G341" s="375" t="e">
        <f t="shared" si="276"/>
        <v>#N/A</v>
      </c>
      <c r="H341" s="395" t="e">
        <f t="shared" si="277"/>
        <v>#N/A</v>
      </c>
      <c r="I341" s="375" t="e">
        <f t="shared" si="278"/>
        <v>#N/A</v>
      </c>
      <c r="J341" s="395" t="e">
        <f t="shared" si="288"/>
        <v>#N/A</v>
      </c>
      <c r="K341" s="396" t="e">
        <f t="shared" si="279"/>
        <v>#N/A</v>
      </c>
      <c r="L341" s="368"/>
      <c r="M341" s="368"/>
      <c r="N341" s="372"/>
      <c r="O341" s="3" t="e">
        <f t="shared" si="280"/>
        <v>#N/A</v>
      </c>
      <c r="P341" s="397" t="e">
        <f t="shared" si="281"/>
        <v>#N/A</v>
      </c>
      <c r="Q341" s="3" t="e">
        <f t="shared" si="282"/>
        <v>#N/A</v>
      </c>
      <c r="R341" s="369" t="e">
        <f t="shared" si="283"/>
        <v>#N/A</v>
      </c>
      <c r="S341" s="369" t="e">
        <f t="shared" si="284"/>
        <v>#N/A</v>
      </c>
      <c r="T341" s="398" t="e">
        <f t="shared" si="285"/>
        <v>#N/A</v>
      </c>
      <c r="U341" s="368"/>
      <c r="V341" s="368"/>
      <c r="W341" s="368"/>
      <c r="X341" s="368"/>
      <c r="Y341" s="368"/>
      <c r="Z341" s="368"/>
      <c r="AA341" s="368"/>
      <c r="AB341" s="368"/>
      <c r="AC341" s="368"/>
      <c r="AD341" s="368"/>
      <c r="AE341" s="368"/>
      <c r="AF341" s="368"/>
      <c r="AG341" s="368"/>
      <c r="AH341" s="368"/>
      <c r="AI341" s="368"/>
      <c r="AJ341" s="368"/>
      <c r="AK341" s="368"/>
      <c r="AL341" s="368"/>
      <c r="AM341" s="368"/>
      <c r="AN341" s="368"/>
    </row>
    <row r="342" spans="1:40" ht="12.75" customHeight="1">
      <c r="A342" s="151">
        <f t="shared" si="273"/>
        <v>23.666666666666668</v>
      </c>
      <c r="B342" s="393">
        <f t="shared" si="286"/>
        <v>1420</v>
      </c>
      <c r="C342" s="186">
        <v>0</v>
      </c>
      <c r="D342" s="394">
        <f t="shared" si="274"/>
        <v>0</v>
      </c>
      <c r="E342" s="395" t="e">
        <f t="shared" ref="E342:F342" si="316">H341</f>
        <v>#N/A</v>
      </c>
      <c r="F342" s="375" t="e">
        <f t="shared" si="316"/>
        <v>#N/A</v>
      </c>
      <c r="G342" s="375" t="e">
        <f t="shared" si="276"/>
        <v>#N/A</v>
      </c>
      <c r="H342" s="395" t="e">
        <f t="shared" si="277"/>
        <v>#N/A</v>
      </c>
      <c r="I342" s="375" t="e">
        <f t="shared" si="278"/>
        <v>#N/A</v>
      </c>
      <c r="J342" s="395" t="e">
        <f t="shared" si="288"/>
        <v>#N/A</v>
      </c>
      <c r="K342" s="396" t="e">
        <f t="shared" si="279"/>
        <v>#N/A</v>
      </c>
      <c r="L342" s="368"/>
      <c r="M342" s="368"/>
      <c r="N342" s="372"/>
      <c r="O342" s="3" t="e">
        <f t="shared" si="280"/>
        <v>#N/A</v>
      </c>
      <c r="P342" s="397" t="e">
        <f t="shared" si="281"/>
        <v>#N/A</v>
      </c>
      <c r="Q342" s="3" t="e">
        <f t="shared" si="282"/>
        <v>#N/A</v>
      </c>
      <c r="R342" s="369" t="e">
        <f t="shared" si="283"/>
        <v>#N/A</v>
      </c>
      <c r="S342" s="369" t="e">
        <f t="shared" si="284"/>
        <v>#N/A</v>
      </c>
      <c r="T342" s="398" t="e">
        <f t="shared" si="285"/>
        <v>#N/A</v>
      </c>
      <c r="U342" s="368"/>
      <c r="V342" s="368"/>
      <c r="W342" s="368"/>
      <c r="X342" s="368"/>
      <c r="Y342" s="368"/>
      <c r="Z342" s="368"/>
      <c r="AA342" s="368"/>
      <c r="AB342" s="368"/>
      <c r="AC342" s="368"/>
      <c r="AD342" s="368"/>
      <c r="AE342" s="368"/>
      <c r="AF342" s="368"/>
      <c r="AG342" s="368"/>
      <c r="AH342" s="368"/>
      <c r="AI342" s="368"/>
      <c r="AJ342" s="368"/>
      <c r="AK342" s="368"/>
      <c r="AL342" s="368"/>
      <c r="AM342" s="368"/>
      <c r="AN342" s="368"/>
    </row>
    <row r="343" spans="1:40" ht="12.75" customHeight="1">
      <c r="A343" s="151">
        <f t="shared" si="273"/>
        <v>23.75</v>
      </c>
      <c r="B343" s="393">
        <f t="shared" si="286"/>
        <v>1425</v>
      </c>
      <c r="C343" s="186">
        <v>0</v>
      </c>
      <c r="D343" s="394">
        <f t="shared" si="274"/>
        <v>0</v>
      </c>
      <c r="E343" s="395" t="e">
        <f t="shared" ref="E343:F343" si="317">H342</f>
        <v>#N/A</v>
      </c>
      <c r="F343" s="375" t="e">
        <f t="shared" si="317"/>
        <v>#N/A</v>
      </c>
      <c r="G343" s="375" t="e">
        <f t="shared" si="276"/>
        <v>#N/A</v>
      </c>
      <c r="H343" s="395" t="e">
        <f t="shared" si="277"/>
        <v>#N/A</v>
      </c>
      <c r="I343" s="375" t="e">
        <f t="shared" si="278"/>
        <v>#N/A</v>
      </c>
      <c r="J343" s="395" t="e">
        <f t="shared" si="288"/>
        <v>#N/A</v>
      </c>
      <c r="K343" s="396" t="e">
        <f t="shared" si="279"/>
        <v>#N/A</v>
      </c>
      <c r="L343" s="368"/>
      <c r="M343" s="368"/>
      <c r="N343" s="372"/>
      <c r="O343" s="3" t="e">
        <f t="shared" si="280"/>
        <v>#N/A</v>
      </c>
      <c r="P343" s="397" t="e">
        <f t="shared" si="281"/>
        <v>#N/A</v>
      </c>
      <c r="Q343" s="3" t="e">
        <f t="shared" si="282"/>
        <v>#N/A</v>
      </c>
      <c r="R343" s="369" t="e">
        <f t="shared" si="283"/>
        <v>#N/A</v>
      </c>
      <c r="S343" s="369" t="e">
        <f t="shared" si="284"/>
        <v>#N/A</v>
      </c>
      <c r="T343" s="398" t="e">
        <f t="shared" si="285"/>
        <v>#N/A</v>
      </c>
      <c r="U343" s="368"/>
      <c r="V343" s="368"/>
      <c r="W343" s="368"/>
      <c r="X343" s="368"/>
      <c r="Y343" s="368"/>
      <c r="Z343" s="368"/>
      <c r="AA343" s="368"/>
      <c r="AB343" s="368"/>
      <c r="AC343" s="368"/>
      <c r="AD343" s="368"/>
      <c r="AE343" s="368"/>
      <c r="AF343" s="368"/>
      <c r="AG343" s="368"/>
      <c r="AH343" s="368"/>
      <c r="AI343" s="368"/>
      <c r="AJ343" s="368"/>
      <c r="AK343" s="368"/>
      <c r="AL343" s="368"/>
      <c r="AM343" s="368"/>
      <c r="AN343" s="368"/>
    </row>
    <row r="344" spans="1:40" ht="12.75" customHeight="1">
      <c r="A344" s="151">
        <f t="shared" si="273"/>
        <v>23.833333333333332</v>
      </c>
      <c r="B344" s="393">
        <f t="shared" si="286"/>
        <v>1430</v>
      </c>
      <c r="C344" s="186">
        <v>0</v>
      </c>
      <c r="D344" s="394">
        <f t="shared" si="274"/>
        <v>0</v>
      </c>
      <c r="E344" s="395" t="e">
        <f t="shared" ref="E344:F344" si="318">H343</f>
        <v>#N/A</v>
      </c>
      <c r="F344" s="375" t="e">
        <f t="shared" si="318"/>
        <v>#N/A</v>
      </c>
      <c r="G344" s="375" t="e">
        <f t="shared" si="276"/>
        <v>#N/A</v>
      </c>
      <c r="H344" s="395" t="e">
        <f t="shared" si="277"/>
        <v>#N/A</v>
      </c>
      <c r="I344" s="375" t="e">
        <f t="shared" si="278"/>
        <v>#N/A</v>
      </c>
      <c r="J344" s="395" t="e">
        <f t="shared" si="288"/>
        <v>#N/A</v>
      </c>
      <c r="K344" s="396" t="e">
        <f t="shared" si="279"/>
        <v>#N/A</v>
      </c>
      <c r="L344" s="368"/>
      <c r="M344" s="368"/>
      <c r="N344" s="372"/>
      <c r="O344" s="3" t="e">
        <f t="shared" si="280"/>
        <v>#N/A</v>
      </c>
      <c r="P344" s="397" t="e">
        <f t="shared" si="281"/>
        <v>#N/A</v>
      </c>
      <c r="Q344" s="3" t="e">
        <f t="shared" si="282"/>
        <v>#N/A</v>
      </c>
      <c r="R344" s="369" t="e">
        <f t="shared" si="283"/>
        <v>#N/A</v>
      </c>
      <c r="S344" s="369" t="e">
        <f t="shared" si="284"/>
        <v>#N/A</v>
      </c>
      <c r="T344" s="398" t="e">
        <f t="shared" si="285"/>
        <v>#N/A</v>
      </c>
      <c r="U344" s="368"/>
      <c r="V344" s="368"/>
      <c r="W344" s="368"/>
      <c r="X344" s="368"/>
      <c r="Y344" s="368"/>
      <c r="Z344" s="368"/>
      <c r="AA344" s="368"/>
      <c r="AB344" s="368"/>
      <c r="AC344" s="368"/>
      <c r="AD344" s="368"/>
      <c r="AE344" s="368"/>
      <c r="AF344" s="368"/>
      <c r="AG344" s="368"/>
      <c r="AH344" s="368"/>
      <c r="AI344" s="368"/>
      <c r="AJ344" s="368"/>
      <c r="AK344" s="368"/>
      <c r="AL344" s="368"/>
      <c r="AM344" s="368"/>
      <c r="AN344" s="368"/>
    </row>
    <row r="345" spans="1:40" ht="12.75" customHeight="1">
      <c r="A345" s="151">
        <f t="shared" si="273"/>
        <v>23.916666666666668</v>
      </c>
      <c r="B345" s="393">
        <f t="shared" si="286"/>
        <v>1435</v>
      </c>
      <c r="C345" s="186">
        <v>0</v>
      </c>
      <c r="D345" s="394">
        <f t="shared" si="274"/>
        <v>0</v>
      </c>
      <c r="E345" s="395" t="e">
        <f t="shared" ref="E345:F345" si="319">H344</f>
        <v>#N/A</v>
      </c>
      <c r="F345" s="375" t="e">
        <f t="shared" si="319"/>
        <v>#N/A</v>
      </c>
      <c r="G345" s="375" t="e">
        <f t="shared" si="276"/>
        <v>#N/A</v>
      </c>
      <c r="H345" s="395" t="e">
        <f t="shared" si="277"/>
        <v>#N/A</v>
      </c>
      <c r="I345" s="375" t="e">
        <f t="shared" si="278"/>
        <v>#N/A</v>
      </c>
      <c r="J345" s="395" t="e">
        <f t="shared" si="288"/>
        <v>#N/A</v>
      </c>
      <c r="K345" s="396" t="e">
        <f t="shared" si="279"/>
        <v>#N/A</v>
      </c>
      <c r="L345" s="368"/>
      <c r="M345" s="368"/>
      <c r="N345" s="372"/>
      <c r="O345" s="3" t="e">
        <f t="shared" si="280"/>
        <v>#N/A</v>
      </c>
      <c r="P345" s="397" t="e">
        <f t="shared" si="281"/>
        <v>#N/A</v>
      </c>
      <c r="Q345" s="3" t="e">
        <f t="shared" si="282"/>
        <v>#N/A</v>
      </c>
      <c r="R345" s="369" t="e">
        <f t="shared" si="283"/>
        <v>#N/A</v>
      </c>
      <c r="S345" s="369" t="e">
        <f t="shared" si="284"/>
        <v>#N/A</v>
      </c>
      <c r="T345" s="398" t="e">
        <f t="shared" si="285"/>
        <v>#N/A</v>
      </c>
      <c r="U345" s="368"/>
      <c r="V345" s="368"/>
      <c r="W345" s="368"/>
      <c r="X345" s="368"/>
      <c r="Y345" s="368"/>
      <c r="Z345" s="368"/>
      <c r="AA345" s="368"/>
      <c r="AB345" s="368"/>
      <c r="AC345" s="368"/>
      <c r="AD345" s="368"/>
      <c r="AE345" s="368"/>
      <c r="AF345" s="368"/>
      <c r="AG345" s="368"/>
      <c r="AH345" s="368"/>
      <c r="AI345" s="368"/>
      <c r="AJ345" s="368"/>
      <c r="AK345" s="368"/>
      <c r="AL345" s="368"/>
      <c r="AM345" s="368"/>
      <c r="AN345" s="368"/>
    </row>
    <row r="346" spans="1:40" ht="12.75" customHeight="1">
      <c r="A346" s="151">
        <f t="shared" si="273"/>
        <v>24</v>
      </c>
      <c r="B346" s="393">
        <f t="shared" si="286"/>
        <v>1440</v>
      </c>
      <c r="C346" s="186">
        <v>0</v>
      </c>
      <c r="D346" s="394">
        <f t="shared" si="274"/>
        <v>0</v>
      </c>
      <c r="E346" s="395" t="e">
        <f t="shared" ref="E346:F346" si="320">H345</f>
        <v>#N/A</v>
      </c>
      <c r="F346" s="375" t="e">
        <f t="shared" si="320"/>
        <v>#N/A</v>
      </c>
      <c r="G346" s="375" t="e">
        <f t="shared" si="276"/>
        <v>#N/A</v>
      </c>
      <c r="H346" s="395" t="e">
        <f t="shared" si="277"/>
        <v>#N/A</v>
      </c>
      <c r="I346" s="375" t="e">
        <f t="shared" si="278"/>
        <v>#N/A</v>
      </c>
      <c r="J346" s="395" t="e">
        <f t="shared" si="288"/>
        <v>#N/A</v>
      </c>
      <c r="K346" s="396" t="e">
        <f t="shared" si="279"/>
        <v>#N/A</v>
      </c>
      <c r="L346" s="368"/>
      <c r="M346" s="368"/>
      <c r="N346" s="372"/>
      <c r="O346" s="3" t="e">
        <f t="shared" si="280"/>
        <v>#N/A</v>
      </c>
      <c r="P346" s="397" t="e">
        <f t="shared" si="281"/>
        <v>#N/A</v>
      </c>
      <c r="Q346" s="3" t="e">
        <f t="shared" si="282"/>
        <v>#N/A</v>
      </c>
      <c r="R346" s="369" t="e">
        <f t="shared" si="283"/>
        <v>#N/A</v>
      </c>
      <c r="S346" s="369" t="e">
        <f t="shared" si="284"/>
        <v>#N/A</v>
      </c>
      <c r="T346" s="398" t="e">
        <f t="shared" si="285"/>
        <v>#N/A</v>
      </c>
      <c r="U346" s="368"/>
      <c r="V346" s="368"/>
      <c r="W346" s="368"/>
      <c r="X346" s="368"/>
      <c r="Y346" s="368"/>
      <c r="Z346" s="368"/>
      <c r="AA346" s="368"/>
      <c r="AB346" s="368"/>
      <c r="AC346" s="368"/>
      <c r="AD346" s="368"/>
      <c r="AE346" s="368"/>
      <c r="AF346" s="368"/>
      <c r="AG346" s="368"/>
      <c r="AH346" s="368"/>
      <c r="AI346" s="368"/>
      <c r="AJ346" s="368"/>
      <c r="AK346" s="368"/>
      <c r="AL346" s="368"/>
      <c r="AM346" s="368"/>
      <c r="AN346" s="368"/>
    </row>
    <row r="347" spans="1:40" ht="12.75" customHeight="1">
      <c r="A347" s="151">
        <f t="shared" si="273"/>
        <v>24.083333333333332</v>
      </c>
      <c r="B347" s="393">
        <f t="shared" si="286"/>
        <v>1445</v>
      </c>
      <c r="C347" s="186">
        <v>0</v>
      </c>
      <c r="D347" s="394">
        <f t="shared" si="274"/>
        <v>0</v>
      </c>
      <c r="E347" s="395" t="e">
        <f t="shared" ref="E347:F347" si="321">H346</f>
        <v>#N/A</v>
      </c>
      <c r="F347" s="375" t="e">
        <f t="shared" si="321"/>
        <v>#N/A</v>
      </c>
      <c r="G347" s="375" t="e">
        <f t="shared" si="276"/>
        <v>#N/A</v>
      </c>
      <c r="H347" s="395" t="e">
        <f t="shared" si="277"/>
        <v>#N/A</v>
      </c>
      <c r="I347" s="375" t="e">
        <f t="shared" si="278"/>
        <v>#N/A</v>
      </c>
      <c r="J347" s="395" t="e">
        <f t="shared" si="288"/>
        <v>#N/A</v>
      </c>
      <c r="K347" s="396" t="e">
        <f t="shared" si="279"/>
        <v>#N/A</v>
      </c>
      <c r="L347" s="368"/>
      <c r="M347" s="368"/>
      <c r="N347" s="372"/>
      <c r="O347" s="3" t="e">
        <f t="shared" si="280"/>
        <v>#N/A</v>
      </c>
      <c r="P347" s="397" t="e">
        <f t="shared" si="281"/>
        <v>#N/A</v>
      </c>
      <c r="Q347" s="3" t="e">
        <f t="shared" si="282"/>
        <v>#N/A</v>
      </c>
      <c r="R347" s="369" t="e">
        <f t="shared" si="283"/>
        <v>#N/A</v>
      </c>
      <c r="S347" s="369" t="e">
        <f t="shared" si="284"/>
        <v>#N/A</v>
      </c>
      <c r="T347" s="398" t="e">
        <f t="shared" si="285"/>
        <v>#N/A</v>
      </c>
      <c r="U347" s="368"/>
      <c r="V347" s="368"/>
      <c r="W347" s="368"/>
      <c r="X347" s="368"/>
      <c r="Y347" s="368"/>
      <c r="Z347" s="368"/>
      <c r="AA347" s="368"/>
      <c r="AB347" s="368"/>
      <c r="AC347" s="368"/>
      <c r="AD347" s="368"/>
      <c r="AE347" s="368"/>
      <c r="AF347" s="368"/>
      <c r="AG347" s="368"/>
      <c r="AH347" s="368"/>
      <c r="AI347" s="368"/>
      <c r="AJ347" s="368"/>
      <c r="AK347" s="368"/>
      <c r="AL347" s="368"/>
      <c r="AM347" s="368"/>
      <c r="AN347" s="368"/>
    </row>
    <row r="348" spans="1:40" ht="12.75" customHeight="1">
      <c r="A348" s="151">
        <f t="shared" si="273"/>
        <v>24.166666666666668</v>
      </c>
      <c r="B348" s="393">
        <f t="shared" si="286"/>
        <v>1450</v>
      </c>
      <c r="C348" s="186">
        <v>0</v>
      </c>
      <c r="D348" s="394">
        <f t="shared" si="274"/>
        <v>0</v>
      </c>
      <c r="E348" s="395" t="e">
        <f t="shared" ref="E348:F348" si="322">H347</f>
        <v>#N/A</v>
      </c>
      <c r="F348" s="375" t="e">
        <f t="shared" si="322"/>
        <v>#N/A</v>
      </c>
      <c r="G348" s="375" t="e">
        <f t="shared" si="276"/>
        <v>#N/A</v>
      </c>
      <c r="H348" s="395" t="e">
        <f t="shared" si="277"/>
        <v>#N/A</v>
      </c>
      <c r="I348" s="375" t="e">
        <f t="shared" si="278"/>
        <v>#N/A</v>
      </c>
      <c r="J348" s="395" t="e">
        <f t="shared" si="288"/>
        <v>#N/A</v>
      </c>
      <c r="K348" s="396" t="e">
        <f t="shared" si="279"/>
        <v>#N/A</v>
      </c>
      <c r="L348" s="368"/>
      <c r="M348" s="368"/>
      <c r="N348" s="372"/>
      <c r="O348" s="3" t="e">
        <f t="shared" si="280"/>
        <v>#N/A</v>
      </c>
      <c r="P348" s="397" t="e">
        <f t="shared" si="281"/>
        <v>#N/A</v>
      </c>
      <c r="Q348" s="3" t="e">
        <f t="shared" si="282"/>
        <v>#N/A</v>
      </c>
      <c r="R348" s="369" t="e">
        <f t="shared" si="283"/>
        <v>#N/A</v>
      </c>
      <c r="S348" s="369" t="e">
        <f t="shared" si="284"/>
        <v>#N/A</v>
      </c>
      <c r="T348" s="398" t="e">
        <f t="shared" si="285"/>
        <v>#N/A</v>
      </c>
      <c r="U348" s="368"/>
      <c r="V348" s="368"/>
      <c r="W348" s="368"/>
      <c r="X348" s="368"/>
      <c r="Y348" s="368"/>
      <c r="Z348" s="368"/>
      <c r="AA348" s="368"/>
      <c r="AB348" s="368"/>
      <c r="AC348" s="368"/>
      <c r="AD348" s="368"/>
      <c r="AE348" s="368"/>
      <c r="AF348" s="368"/>
      <c r="AG348" s="368"/>
      <c r="AH348" s="368"/>
      <c r="AI348" s="368"/>
      <c r="AJ348" s="368"/>
      <c r="AK348" s="368"/>
      <c r="AL348" s="368"/>
      <c r="AM348" s="368"/>
      <c r="AN348" s="368"/>
    </row>
    <row r="349" spans="1:40" ht="12.75" customHeight="1">
      <c r="A349" s="151">
        <f t="shared" si="273"/>
        <v>24.25</v>
      </c>
      <c r="B349" s="393">
        <f t="shared" si="286"/>
        <v>1455</v>
      </c>
      <c r="C349" s="186">
        <v>0</v>
      </c>
      <c r="D349" s="394">
        <f t="shared" si="274"/>
        <v>0</v>
      </c>
      <c r="E349" s="395" t="e">
        <f t="shared" ref="E349:F349" si="323">H348</f>
        <v>#N/A</v>
      </c>
      <c r="F349" s="375" t="e">
        <f t="shared" si="323"/>
        <v>#N/A</v>
      </c>
      <c r="G349" s="375" t="e">
        <f t="shared" si="276"/>
        <v>#N/A</v>
      </c>
      <c r="H349" s="395" t="e">
        <f t="shared" si="277"/>
        <v>#N/A</v>
      </c>
      <c r="I349" s="375" t="e">
        <f t="shared" si="278"/>
        <v>#N/A</v>
      </c>
      <c r="J349" s="395" t="e">
        <f t="shared" si="288"/>
        <v>#N/A</v>
      </c>
      <c r="K349" s="396" t="e">
        <f t="shared" si="279"/>
        <v>#N/A</v>
      </c>
      <c r="L349" s="368"/>
      <c r="M349" s="368"/>
      <c r="N349" s="372"/>
      <c r="O349" s="3" t="e">
        <f t="shared" si="280"/>
        <v>#N/A</v>
      </c>
      <c r="P349" s="397" t="e">
        <f t="shared" si="281"/>
        <v>#N/A</v>
      </c>
      <c r="Q349" s="3" t="e">
        <f t="shared" si="282"/>
        <v>#N/A</v>
      </c>
      <c r="R349" s="369" t="e">
        <f t="shared" si="283"/>
        <v>#N/A</v>
      </c>
      <c r="S349" s="369" t="e">
        <f t="shared" si="284"/>
        <v>#N/A</v>
      </c>
      <c r="T349" s="398" t="e">
        <f t="shared" si="285"/>
        <v>#N/A</v>
      </c>
      <c r="U349" s="368"/>
      <c r="V349" s="368"/>
      <c r="W349" s="368"/>
      <c r="X349" s="368"/>
      <c r="Y349" s="368"/>
      <c r="Z349" s="368"/>
      <c r="AA349" s="368"/>
      <c r="AB349" s="368"/>
      <c r="AC349" s="368"/>
      <c r="AD349" s="368"/>
      <c r="AE349" s="368"/>
      <c r="AF349" s="368"/>
      <c r="AG349" s="368"/>
      <c r="AH349" s="368"/>
      <c r="AI349" s="368"/>
      <c r="AJ349" s="368"/>
      <c r="AK349" s="368"/>
      <c r="AL349" s="368"/>
      <c r="AM349" s="368"/>
      <c r="AN349" s="368"/>
    </row>
    <row r="350" spans="1:40" ht="12.75" customHeight="1">
      <c r="A350" s="151">
        <f t="shared" si="273"/>
        <v>24.333333333333332</v>
      </c>
      <c r="B350" s="393">
        <f t="shared" si="286"/>
        <v>1460</v>
      </c>
      <c r="C350" s="186">
        <v>0</v>
      </c>
      <c r="D350" s="394">
        <f t="shared" si="274"/>
        <v>0</v>
      </c>
      <c r="E350" s="395" t="e">
        <f t="shared" ref="E350:F350" si="324">H349</f>
        <v>#N/A</v>
      </c>
      <c r="F350" s="375" t="e">
        <f t="shared" si="324"/>
        <v>#N/A</v>
      </c>
      <c r="G350" s="375" t="e">
        <f t="shared" si="276"/>
        <v>#N/A</v>
      </c>
      <c r="H350" s="395" t="e">
        <f t="shared" si="277"/>
        <v>#N/A</v>
      </c>
      <c r="I350" s="375" t="e">
        <f t="shared" si="278"/>
        <v>#N/A</v>
      </c>
      <c r="J350" s="395" t="e">
        <f t="shared" si="288"/>
        <v>#N/A</v>
      </c>
      <c r="K350" s="396" t="e">
        <f t="shared" si="279"/>
        <v>#N/A</v>
      </c>
      <c r="L350" s="368"/>
      <c r="M350" s="368"/>
      <c r="N350" s="372"/>
      <c r="O350" s="3" t="e">
        <f t="shared" si="280"/>
        <v>#N/A</v>
      </c>
      <c r="P350" s="397" t="e">
        <f t="shared" si="281"/>
        <v>#N/A</v>
      </c>
      <c r="Q350" s="3" t="e">
        <f t="shared" si="282"/>
        <v>#N/A</v>
      </c>
      <c r="R350" s="369" t="e">
        <f t="shared" si="283"/>
        <v>#N/A</v>
      </c>
      <c r="S350" s="369" t="e">
        <f t="shared" si="284"/>
        <v>#N/A</v>
      </c>
      <c r="T350" s="398" t="e">
        <f t="shared" si="285"/>
        <v>#N/A</v>
      </c>
      <c r="U350" s="368"/>
      <c r="V350" s="368"/>
      <c r="W350" s="368"/>
      <c r="X350" s="368"/>
      <c r="Y350" s="368"/>
      <c r="Z350" s="368"/>
      <c r="AA350" s="368"/>
      <c r="AB350" s="368"/>
      <c r="AC350" s="368"/>
      <c r="AD350" s="368"/>
      <c r="AE350" s="368"/>
      <c r="AF350" s="368"/>
      <c r="AG350" s="368"/>
      <c r="AH350" s="368"/>
      <c r="AI350" s="368"/>
      <c r="AJ350" s="368"/>
      <c r="AK350" s="368"/>
      <c r="AL350" s="368"/>
      <c r="AM350" s="368"/>
      <c r="AN350" s="368"/>
    </row>
    <row r="351" spans="1:40" ht="12.75" customHeight="1">
      <c r="A351" s="151">
        <f t="shared" si="273"/>
        <v>24.416666666666668</v>
      </c>
      <c r="B351" s="393">
        <f t="shared" si="286"/>
        <v>1465</v>
      </c>
      <c r="C351" s="186">
        <v>0</v>
      </c>
      <c r="D351" s="394">
        <f t="shared" si="274"/>
        <v>0</v>
      </c>
      <c r="E351" s="395" t="e">
        <f t="shared" ref="E351:F351" si="325">H350</f>
        <v>#N/A</v>
      </c>
      <c r="F351" s="375" t="e">
        <f t="shared" si="325"/>
        <v>#N/A</v>
      </c>
      <c r="G351" s="375" t="e">
        <f t="shared" si="276"/>
        <v>#N/A</v>
      </c>
      <c r="H351" s="395" t="e">
        <f t="shared" si="277"/>
        <v>#N/A</v>
      </c>
      <c r="I351" s="375" t="e">
        <f t="shared" si="278"/>
        <v>#N/A</v>
      </c>
      <c r="J351" s="395" t="e">
        <f t="shared" si="288"/>
        <v>#N/A</v>
      </c>
      <c r="K351" s="396" t="e">
        <f t="shared" si="279"/>
        <v>#N/A</v>
      </c>
      <c r="L351" s="368"/>
      <c r="M351" s="368"/>
      <c r="N351" s="372"/>
      <c r="O351" s="3" t="e">
        <f t="shared" si="280"/>
        <v>#N/A</v>
      </c>
      <c r="P351" s="397" t="e">
        <f t="shared" si="281"/>
        <v>#N/A</v>
      </c>
      <c r="Q351" s="3" t="e">
        <f t="shared" si="282"/>
        <v>#N/A</v>
      </c>
      <c r="R351" s="369" t="e">
        <f t="shared" si="283"/>
        <v>#N/A</v>
      </c>
      <c r="S351" s="369" t="e">
        <f t="shared" si="284"/>
        <v>#N/A</v>
      </c>
      <c r="T351" s="398" t="e">
        <f t="shared" si="285"/>
        <v>#N/A</v>
      </c>
      <c r="U351" s="368"/>
      <c r="V351" s="368"/>
      <c r="W351" s="368"/>
      <c r="X351" s="368"/>
      <c r="Y351" s="368"/>
      <c r="Z351" s="368"/>
      <c r="AA351" s="368"/>
      <c r="AB351" s="368"/>
      <c r="AC351" s="368"/>
      <c r="AD351" s="368"/>
      <c r="AE351" s="368"/>
      <c r="AF351" s="368"/>
      <c r="AG351" s="368"/>
      <c r="AH351" s="368"/>
      <c r="AI351" s="368"/>
      <c r="AJ351" s="368"/>
      <c r="AK351" s="368"/>
      <c r="AL351" s="368"/>
      <c r="AM351" s="368"/>
      <c r="AN351" s="368"/>
    </row>
    <row r="352" spans="1:40" ht="12.75" customHeight="1">
      <c r="A352" s="151">
        <f t="shared" si="273"/>
        <v>24.5</v>
      </c>
      <c r="B352" s="393">
        <f t="shared" si="286"/>
        <v>1470</v>
      </c>
      <c r="C352" s="186">
        <v>0</v>
      </c>
      <c r="D352" s="394">
        <f t="shared" si="274"/>
        <v>0</v>
      </c>
      <c r="E352" s="395" t="e">
        <f t="shared" ref="E352:F352" si="326">H351</f>
        <v>#N/A</v>
      </c>
      <c r="F352" s="375" t="e">
        <f t="shared" si="326"/>
        <v>#N/A</v>
      </c>
      <c r="G352" s="375" t="e">
        <f t="shared" si="276"/>
        <v>#N/A</v>
      </c>
      <c r="H352" s="395" t="e">
        <f t="shared" si="277"/>
        <v>#N/A</v>
      </c>
      <c r="I352" s="375" t="e">
        <f t="shared" si="278"/>
        <v>#N/A</v>
      </c>
      <c r="J352" s="395" t="e">
        <f t="shared" si="288"/>
        <v>#N/A</v>
      </c>
      <c r="K352" s="396" t="e">
        <f t="shared" si="279"/>
        <v>#N/A</v>
      </c>
      <c r="L352" s="368"/>
      <c r="M352" s="368"/>
      <c r="N352" s="372"/>
      <c r="O352" s="3" t="e">
        <f t="shared" si="280"/>
        <v>#N/A</v>
      </c>
      <c r="P352" s="397" t="e">
        <f t="shared" si="281"/>
        <v>#N/A</v>
      </c>
      <c r="Q352" s="3" t="e">
        <f t="shared" si="282"/>
        <v>#N/A</v>
      </c>
      <c r="R352" s="369" t="e">
        <f t="shared" si="283"/>
        <v>#N/A</v>
      </c>
      <c r="S352" s="369" t="e">
        <f t="shared" si="284"/>
        <v>#N/A</v>
      </c>
      <c r="T352" s="398" t="e">
        <f t="shared" si="285"/>
        <v>#N/A</v>
      </c>
      <c r="U352" s="368"/>
      <c r="V352" s="368"/>
      <c r="W352" s="368"/>
      <c r="X352" s="368"/>
      <c r="Y352" s="368"/>
      <c r="Z352" s="368"/>
      <c r="AA352" s="368"/>
      <c r="AB352" s="368"/>
      <c r="AC352" s="368"/>
      <c r="AD352" s="368"/>
      <c r="AE352" s="368"/>
      <c r="AF352" s="368"/>
      <c r="AG352" s="368"/>
      <c r="AH352" s="368"/>
      <c r="AI352" s="368"/>
      <c r="AJ352" s="368"/>
      <c r="AK352" s="368"/>
      <c r="AL352" s="368"/>
      <c r="AM352" s="368"/>
      <c r="AN352" s="368"/>
    </row>
    <row r="353" spans="1:40" ht="12.75" customHeight="1">
      <c r="A353" s="151">
        <f t="shared" si="273"/>
        <v>24.583333333333332</v>
      </c>
      <c r="B353" s="393">
        <f t="shared" si="286"/>
        <v>1475</v>
      </c>
      <c r="C353" s="186">
        <v>0</v>
      </c>
      <c r="D353" s="394">
        <f t="shared" si="274"/>
        <v>0</v>
      </c>
      <c r="E353" s="395" t="e">
        <f t="shared" ref="E353:F353" si="327">H352</f>
        <v>#N/A</v>
      </c>
      <c r="F353" s="375" t="e">
        <f t="shared" si="327"/>
        <v>#N/A</v>
      </c>
      <c r="G353" s="375" t="e">
        <f t="shared" si="276"/>
        <v>#N/A</v>
      </c>
      <c r="H353" s="395" t="e">
        <f t="shared" si="277"/>
        <v>#N/A</v>
      </c>
      <c r="I353" s="375" t="e">
        <f t="shared" si="278"/>
        <v>#N/A</v>
      </c>
      <c r="J353" s="395" t="e">
        <f t="shared" si="288"/>
        <v>#N/A</v>
      </c>
      <c r="K353" s="396" t="e">
        <f t="shared" si="279"/>
        <v>#N/A</v>
      </c>
      <c r="L353" s="368"/>
      <c r="M353" s="368"/>
      <c r="N353" s="372"/>
      <c r="O353" s="3" t="e">
        <f t="shared" si="280"/>
        <v>#N/A</v>
      </c>
      <c r="P353" s="397" t="e">
        <f t="shared" si="281"/>
        <v>#N/A</v>
      </c>
      <c r="Q353" s="3" t="e">
        <f t="shared" si="282"/>
        <v>#N/A</v>
      </c>
      <c r="R353" s="369" t="e">
        <f t="shared" si="283"/>
        <v>#N/A</v>
      </c>
      <c r="S353" s="369" t="e">
        <f t="shared" si="284"/>
        <v>#N/A</v>
      </c>
      <c r="T353" s="398" t="e">
        <f t="shared" si="285"/>
        <v>#N/A</v>
      </c>
      <c r="U353" s="368"/>
      <c r="V353" s="368"/>
      <c r="W353" s="368"/>
      <c r="X353" s="368"/>
      <c r="Y353" s="368"/>
      <c r="Z353" s="368"/>
      <c r="AA353" s="368"/>
      <c r="AB353" s="368"/>
      <c r="AC353" s="368"/>
      <c r="AD353" s="368"/>
      <c r="AE353" s="368"/>
      <c r="AF353" s="368"/>
      <c r="AG353" s="368"/>
      <c r="AH353" s="368"/>
      <c r="AI353" s="368"/>
      <c r="AJ353" s="368"/>
      <c r="AK353" s="368"/>
      <c r="AL353" s="368"/>
      <c r="AM353" s="368"/>
      <c r="AN353" s="368"/>
    </row>
    <row r="354" spans="1:40" ht="12.75" customHeight="1">
      <c r="A354" s="151">
        <f t="shared" si="273"/>
        <v>24.666666666666668</v>
      </c>
      <c r="B354" s="393">
        <f t="shared" si="286"/>
        <v>1480</v>
      </c>
      <c r="C354" s="186">
        <v>0</v>
      </c>
      <c r="D354" s="394">
        <f t="shared" si="274"/>
        <v>0</v>
      </c>
      <c r="E354" s="395" t="e">
        <f t="shared" ref="E354:F354" si="328">H353</f>
        <v>#N/A</v>
      </c>
      <c r="F354" s="375" t="e">
        <f t="shared" si="328"/>
        <v>#N/A</v>
      </c>
      <c r="G354" s="375" t="e">
        <f t="shared" si="276"/>
        <v>#N/A</v>
      </c>
      <c r="H354" s="395" t="e">
        <f t="shared" si="277"/>
        <v>#N/A</v>
      </c>
      <c r="I354" s="375" t="e">
        <f t="shared" si="278"/>
        <v>#N/A</v>
      </c>
      <c r="J354" s="395" t="e">
        <f t="shared" si="288"/>
        <v>#N/A</v>
      </c>
      <c r="K354" s="396" t="e">
        <f t="shared" si="279"/>
        <v>#N/A</v>
      </c>
      <c r="L354" s="368"/>
      <c r="M354" s="368"/>
      <c r="N354" s="372"/>
      <c r="O354" s="3" t="e">
        <f t="shared" si="280"/>
        <v>#N/A</v>
      </c>
      <c r="P354" s="397" t="e">
        <f t="shared" si="281"/>
        <v>#N/A</v>
      </c>
      <c r="Q354" s="3" t="e">
        <f t="shared" si="282"/>
        <v>#N/A</v>
      </c>
      <c r="R354" s="369" t="e">
        <f t="shared" si="283"/>
        <v>#N/A</v>
      </c>
      <c r="S354" s="369" t="e">
        <f t="shared" si="284"/>
        <v>#N/A</v>
      </c>
      <c r="T354" s="398" t="e">
        <f t="shared" si="285"/>
        <v>#N/A</v>
      </c>
      <c r="U354" s="368"/>
      <c r="V354" s="368"/>
      <c r="W354" s="368"/>
      <c r="X354" s="368"/>
      <c r="Y354" s="368"/>
      <c r="Z354" s="368"/>
      <c r="AA354" s="368"/>
      <c r="AB354" s="368"/>
      <c r="AC354" s="368"/>
      <c r="AD354" s="368"/>
      <c r="AE354" s="368"/>
      <c r="AF354" s="368"/>
      <c r="AG354" s="368"/>
      <c r="AH354" s="368"/>
      <c r="AI354" s="368"/>
      <c r="AJ354" s="368"/>
      <c r="AK354" s="368"/>
      <c r="AL354" s="368"/>
      <c r="AM354" s="368"/>
      <c r="AN354" s="368"/>
    </row>
    <row r="355" spans="1:40" ht="12.75" customHeight="1">
      <c r="A355" s="151">
        <f t="shared" si="273"/>
        <v>24.75</v>
      </c>
      <c r="B355" s="393">
        <f t="shared" si="286"/>
        <v>1485</v>
      </c>
      <c r="C355" s="186">
        <v>0</v>
      </c>
      <c r="D355" s="394">
        <f t="shared" si="274"/>
        <v>0</v>
      </c>
      <c r="E355" s="395" t="e">
        <f t="shared" ref="E355:F355" si="329">H354</f>
        <v>#N/A</v>
      </c>
      <c r="F355" s="375" t="e">
        <f t="shared" si="329"/>
        <v>#N/A</v>
      </c>
      <c r="G355" s="375" t="e">
        <f t="shared" si="276"/>
        <v>#N/A</v>
      </c>
      <c r="H355" s="395" t="e">
        <f t="shared" si="277"/>
        <v>#N/A</v>
      </c>
      <c r="I355" s="375" t="e">
        <f t="shared" si="278"/>
        <v>#N/A</v>
      </c>
      <c r="J355" s="395" t="e">
        <f t="shared" si="288"/>
        <v>#N/A</v>
      </c>
      <c r="K355" s="396" t="e">
        <f t="shared" si="279"/>
        <v>#N/A</v>
      </c>
      <c r="L355" s="368"/>
      <c r="M355" s="368"/>
      <c r="N355" s="372"/>
      <c r="O355" s="3" t="e">
        <f t="shared" si="280"/>
        <v>#N/A</v>
      </c>
      <c r="P355" s="397" t="e">
        <f t="shared" si="281"/>
        <v>#N/A</v>
      </c>
      <c r="Q355" s="3" t="e">
        <f t="shared" si="282"/>
        <v>#N/A</v>
      </c>
      <c r="R355" s="369" t="e">
        <f t="shared" si="283"/>
        <v>#N/A</v>
      </c>
      <c r="S355" s="369" t="e">
        <f t="shared" si="284"/>
        <v>#N/A</v>
      </c>
      <c r="T355" s="398" t="e">
        <f t="shared" si="285"/>
        <v>#N/A</v>
      </c>
      <c r="U355" s="368"/>
      <c r="V355" s="368"/>
      <c r="W355" s="368"/>
      <c r="X355" s="368"/>
      <c r="Y355" s="368"/>
      <c r="Z355" s="368"/>
      <c r="AA355" s="368"/>
      <c r="AB355" s="368"/>
      <c r="AC355" s="368"/>
      <c r="AD355" s="368"/>
      <c r="AE355" s="368"/>
      <c r="AF355" s="368"/>
      <c r="AG355" s="368"/>
      <c r="AH355" s="368"/>
      <c r="AI355" s="368"/>
      <c r="AJ355" s="368"/>
      <c r="AK355" s="368"/>
      <c r="AL355" s="368"/>
      <c r="AM355" s="368"/>
      <c r="AN355" s="368"/>
    </row>
    <row r="356" spans="1:40" ht="12.75" customHeight="1">
      <c r="A356" s="151">
        <f t="shared" si="273"/>
        <v>24.833333333333332</v>
      </c>
      <c r="B356" s="393">
        <f t="shared" si="286"/>
        <v>1490</v>
      </c>
      <c r="C356" s="186">
        <v>0</v>
      </c>
      <c r="D356" s="394">
        <f t="shared" si="274"/>
        <v>0</v>
      </c>
      <c r="E356" s="395" t="e">
        <f t="shared" ref="E356:F356" si="330">H355</f>
        <v>#N/A</v>
      </c>
      <c r="F356" s="375" t="e">
        <f t="shared" si="330"/>
        <v>#N/A</v>
      </c>
      <c r="G356" s="375" t="e">
        <f t="shared" si="276"/>
        <v>#N/A</v>
      </c>
      <c r="H356" s="395" t="e">
        <f t="shared" si="277"/>
        <v>#N/A</v>
      </c>
      <c r="I356" s="375" t="e">
        <f t="shared" si="278"/>
        <v>#N/A</v>
      </c>
      <c r="J356" s="395" t="e">
        <f t="shared" si="288"/>
        <v>#N/A</v>
      </c>
      <c r="K356" s="396" t="e">
        <f t="shared" si="279"/>
        <v>#N/A</v>
      </c>
      <c r="L356" s="368"/>
      <c r="M356" s="368"/>
      <c r="N356" s="372"/>
      <c r="O356" s="3" t="e">
        <f t="shared" si="280"/>
        <v>#N/A</v>
      </c>
      <c r="P356" s="397" t="e">
        <f t="shared" si="281"/>
        <v>#N/A</v>
      </c>
      <c r="Q356" s="3" t="e">
        <f t="shared" si="282"/>
        <v>#N/A</v>
      </c>
      <c r="R356" s="369" t="e">
        <f t="shared" si="283"/>
        <v>#N/A</v>
      </c>
      <c r="S356" s="369" t="e">
        <f t="shared" si="284"/>
        <v>#N/A</v>
      </c>
      <c r="T356" s="398" t="e">
        <f t="shared" si="285"/>
        <v>#N/A</v>
      </c>
      <c r="U356" s="368"/>
      <c r="V356" s="368"/>
      <c r="W356" s="368"/>
      <c r="X356" s="368"/>
      <c r="Y356" s="368"/>
      <c r="Z356" s="368"/>
      <c r="AA356" s="368"/>
      <c r="AB356" s="368"/>
      <c r="AC356" s="368"/>
      <c r="AD356" s="368"/>
      <c r="AE356" s="368"/>
      <c r="AF356" s="368"/>
      <c r="AG356" s="368"/>
      <c r="AH356" s="368"/>
      <c r="AI356" s="368"/>
      <c r="AJ356" s="368"/>
      <c r="AK356" s="368"/>
      <c r="AL356" s="368"/>
      <c r="AM356" s="368"/>
      <c r="AN356" s="368"/>
    </row>
    <row r="357" spans="1:40" ht="12.75" customHeight="1">
      <c r="A357" s="151">
        <f t="shared" si="273"/>
        <v>24.916666666666668</v>
      </c>
      <c r="B357" s="393">
        <f t="shared" si="286"/>
        <v>1495</v>
      </c>
      <c r="C357" s="186">
        <v>0</v>
      </c>
      <c r="D357" s="394">
        <f t="shared" si="274"/>
        <v>0</v>
      </c>
      <c r="E357" s="395" t="e">
        <f t="shared" ref="E357:F357" si="331">H356</f>
        <v>#N/A</v>
      </c>
      <c r="F357" s="375" t="e">
        <f t="shared" si="331"/>
        <v>#N/A</v>
      </c>
      <c r="G357" s="375" t="e">
        <f t="shared" si="276"/>
        <v>#N/A</v>
      </c>
      <c r="H357" s="395" t="e">
        <f t="shared" si="277"/>
        <v>#N/A</v>
      </c>
      <c r="I357" s="375" t="e">
        <f t="shared" si="278"/>
        <v>#N/A</v>
      </c>
      <c r="J357" s="395" t="e">
        <f t="shared" si="288"/>
        <v>#N/A</v>
      </c>
      <c r="K357" s="396" t="e">
        <f t="shared" si="279"/>
        <v>#N/A</v>
      </c>
      <c r="L357" s="368"/>
      <c r="M357" s="368"/>
      <c r="N357" s="372"/>
      <c r="O357" s="3" t="e">
        <f t="shared" si="280"/>
        <v>#N/A</v>
      </c>
      <c r="P357" s="397" t="e">
        <f t="shared" si="281"/>
        <v>#N/A</v>
      </c>
      <c r="Q357" s="3" t="e">
        <f t="shared" si="282"/>
        <v>#N/A</v>
      </c>
      <c r="R357" s="369" t="e">
        <f t="shared" si="283"/>
        <v>#N/A</v>
      </c>
      <c r="S357" s="369" t="e">
        <f t="shared" si="284"/>
        <v>#N/A</v>
      </c>
      <c r="T357" s="398" t="e">
        <f t="shared" si="285"/>
        <v>#N/A</v>
      </c>
      <c r="U357" s="368"/>
      <c r="V357" s="368"/>
      <c r="W357" s="368"/>
      <c r="X357" s="368"/>
      <c r="Y357" s="368"/>
      <c r="Z357" s="368"/>
      <c r="AA357" s="368"/>
      <c r="AB357" s="368"/>
      <c r="AC357" s="368"/>
      <c r="AD357" s="368"/>
      <c r="AE357" s="368"/>
      <c r="AF357" s="368"/>
      <c r="AG357" s="368"/>
      <c r="AH357" s="368"/>
      <c r="AI357" s="368"/>
      <c r="AJ357" s="368"/>
      <c r="AK357" s="368"/>
      <c r="AL357" s="368"/>
      <c r="AM357" s="368"/>
      <c r="AN357" s="368"/>
    </row>
    <row r="358" spans="1:40" ht="12.75" customHeight="1">
      <c r="A358" s="151">
        <f t="shared" si="273"/>
        <v>25</v>
      </c>
      <c r="B358" s="393">
        <f t="shared" si="286"/>
        <v>1500</v>
      </c>
      <c r="C358" s="186">
        <v>0</v>
      </c>
      <c r="D358" s="394">
        <f t="shared" si="274"/>
        <v>0</v>
      </c>
      <c r="E358" s="395" t="e">
        <f t="shared" ref="E358:F358" si="332">H357</f>
        <v>#N/A</v>
      </c>
      <c r="F358" s="375" t="e">
        <f t="shared" si="332"/>
        <v>#N/A</v>
      </c>
      <c r="G358" s="375" t="e">
        <f t="shared" si="276"/>
        <v>#N/A</v>
      </c>
      <c r="H358" s="395" t="e">
        <f t="shared" si="277"/>
        <v>#N/A</v>
      </c>
      <c r="I358" s="375" t="e">
        <f t="shared" si="278"/>
        <v>#N/A</v>
      </c>
      <c r="J358" s="395" t="e">
        <f t="shared" si="288"/>
        <v>#N/A</v>
      </c>
      <c r="K358" s="396" t="e">
        <f t="shared" si="279"/>
        <v>#N/A</v>
      </c>
      <c r="L358" s="368"/>
      <c r="M358" s="368"/>
      <c r="N358" s="372"/>
      <c r="O358" s="3" t="e">
        <f t="shared" si="280"/>
        <v>#N/A</v>
      </c>
      <c r="P358" s="397" t="e">
        <f t="shared" si="281"/>
        <v>#N/A</v>
      </c>
      <c r="Q358" s="3" t="e">
        <f t="shared" si="282"/>
        <v>#N/A</v>
      </c>
      <c r="R358" s="369" t="e">
        <f t="shared" si="283"/>
        <v>#N/A</v>
      </c>
      <c r="S358" s="369" t="e">
        <f t="shared" si="284"/>
        <v>#N/A</v>
      </c>
      <c r="T358" s="398" t="e">
        <f t="shared" si="285"/>
        <v>#N/A</v>
      </c>
      <c r="U358" s="368"/>
      <c r="V358" s="368"/>
      <c r="W358" s="368"/>
      <c r="X358" s="368"/>
      <c r="Y358" s="368"/>
      <c r="Z358" s="368"/>
      <c r="AA358" s="368"/>
      <c r="AB358" s="368"/>
      <c r="AC358" s="368"/>
      <c r="AD358" s="368"/>
      <c r="AE358" s="368"/>
      <c r="AF358" s="368"/>
      <c r="AG358" s="368"/>
      <c r="AH358" s="368"/>
      <c r="AI358" s="368"/>
      <c r="AJ358" s="368"/>
      <c r="AK358" s="368"/>
      <c r="AL358" s="368"/>
      <c r="AM358" s="368"/>
      <c r="AN358" s="368"/>
    </row>
    <row r="359" spans="1:40" ht="12.75" customHeight="1">
      <c r="A359" s="151">
        <f t="shared" si="273"/>
        <v>25.083333333333332</v>
      </c>
      <c r="B359" s="393">
        <f t="shared" si="286"/>
        <v>1505</v>
      </c>
      <c r="C359" s="186">
        <v>0</v>
      </c>
      <c r="D359" s="394">
        <f t="shared" si="274"/>
        <v>0</v>
      </c>
      <c r="E359" s="395" t="e">
        <f t="shared" ref="E359:F359" si="333">H358</f>
        <v>#N/A</v>
      </c>
      <c r="F359" s="375" t="e">
        <f t="shared" si="333"/>
        <v>#N/A</v>
      </c>
      <c r="G359" s="375" t="e">
        <f t="shared" si="276"/>
        <v>#N/A</v>
      </c>
      <c r="H359" s="395" t="e">
        <f t="shared" si="277"/>
        <v>#N/A</v>
      </c>
      <c r="I359" s="375" t="e">
        <f t="shared" si="278"/>
        <v>#N/A</v>
      </c>
      <c r="J359" s="395" t="e">
        <f t="shared" si="288"/>
        <v>#N/A</v>
      </c>
      <c r="K359" s="396" t="e">
        <f t="shared" si="279"/>
        <v>#N/A</v>
      </c>
      <c r="L359" s="368"/>
      <c r="M359" s="368"/>
      <c r="N359" s="372"/>
      <c r="O359" s="3" t="e">
        <f t="shared" si="280"/>
        <v>#N/A</v>
      </c>
      <c r="P359" s="397" t="e">
        <f t="shared" si="281"/>
        <v>#N/A</v>
      </c>
      <c r="Q359" s="3" t="e">
        <f t="shared" si="282"/>
        <v>#N/A</v>
      </c>
      <c r="R359" s="369" t="e">
        <f t="shared" si="283"/>
        <v>#N/A</v>
      </c>
      <c r="S359" s="369" t="e">
        <f t="shared" si="284"/>
        <v>#N/A</v>
      </c>
      <c r="T359" s="398" t="e">
        <f t="shared" si="285"/>
        <v>#N/A</v>
      </c>
      <c r="U359" s="368"/>
      <c r="V359" s="368"/>
      <c r="W359" s="368"/>
      <c r="X359" s="368"/>
      <c r="Y359" s="368"/>
      <c r="Z359" s="368"/>
      <c r="AA359" s="368"/>
      <c r="AB359" s="368"/>
      <c r="AC359" s="368"/>
      <c r="AD359" s="368"/>
      <c r="AE359" s="368"/>
      <c r="AF359" s="368"/>
      <c r="AG359" s="368"/>
      <c r="AH359" s="368"/>
      <c r="AI359" s="368"/>
      <c r="AJ359" s="368"/>
      <c r="AK359" s="368"/>
      <c r="AL359" s="368"/>
      <c r="AM359" s="368"/>
      <c r="AN359" s="368"/>
    </row>
    <row r="360" spans="1:40" ht="12.75" customHeight="1">
      <c r="A360" s="151">
        <f t="shared" si="273"/>
        <v>25.166666666666668</v>
      </c>
      <c r="B360" s="393">
        <f t="shared" si="286"/>
        <v>1510</v>
      </c>
      <c r="C360" s="186">
        <v>0</v>
      </c>
      <c r="D360" s="394">
        <f t="shared" si="274"/>
        <v>0</v>
      </c>
      <c r="E360" s="395" t="e">
        <f t="shared" ref="E360:F360" si="334">H359</f>
        <v>#N/A</v>
      </c>
      <c r="F360" s="375" t="e">
        <f t="shared" si="334"/>
        <v>#N/A</v>
      </c>
      <c r="G360" s="375" t="e">
        <f t="shared" si="276"/>
        <v>#N/A</v>
      </c>
      <c r="H360" s="395" t="e">
        <f t="shared" si="277"/>
        <v>#N/A</v>
      </c>
      <c r="I360" s="375" t="e">
        <f t="shared" si="278"/>
        <v>#N/A</v>
      </c>
      <c r="J360" s="395" t="e">
        <f t="shared" si="288"/>
        <v>#N/A</v>
      </c>
      <c r="K360" s="396" t="e">
        <f t="shared" si="279"/>
        <v>#N/A</v>
      </c>
      <c r="L360" s="368"/>
      <c r="M360" s="368"/>
      <c r="N360" s="372"/>
      <c r="O360" s="3" t="e">
        <f t="shared" si="280"/>
        <v>#N/A</v>
      </c>
      <c r="P360" s="397" t="e">
        <f t="shared" si="281"/>
        <v>#N/A</v>
      </c>
      <c r="Q360" s="3" t="e">
        <f t="shared" si="282"/>
        <v>#N/A</v>
      </c>
      <c r="R360" s="369" t="e">
        <f t="shared" si="283"/>
        <v>#N/A</v>
      </c>
      <c r="S360" s="369" t="e">
        <f t="shared" si="284"/>
        <v>#N/A</v>
      </c>
      <c r="T360" s="398" t="e">
        <f t="shared" si="285"/>
        <v>#N/A</v>
      </c>
      <c r="U360" s="368"/>
      <c r="V360" s="368"/>
      <c r="W360" s="368"/>
      <c r="X360" s="368"/>
      <c r="Y360" s="368"/>
      <c r="Z360" s="368"/>
      <c r="AA360" s="368"/>
      <c r="AB360" s="368"/>
      <c r="AC360" s="368"/>
      <c r="AD360" s="368"/>
      <c r="AE360" s="368"/>
      <c r="AF360" s="368"/>
      <c r="AG360" s="368"/>
      <c r="AH360" s="368"/>
      <c r="AI360" s="368"/>
      <c r="AJ360" s="368"/>
      <c r="AK360" s="368"/>
      <c r="AL360" s="368"/>
      <c r="AM360" s="368"/>
      <c r="AN360" s="368"/>
    </row>
    <row r="361" spans="1:40" ht="12.75" customHeight="1">
      <c r="A361" s="151">
        <f t="shared" si="273"/>
        <v>25.25</v>
      </c>
      <c r="B361" s="393">
        <f t="shared" si="286"/>
        <v>1515</v>
      </c>
      <c r="C361" s="186">
        <v>0</v>
      </c>
      <c r="D361" s="394">
        <f t="shared" si="274"/>
        <v>0</v>
      </c>
      <c r="E361" s="395" t="e">
        <f t="shared" ref="E361:F361" si="335">H360</f>
        <v>#N/A</v>
      </c>
      <c r="F361" s="375" t="e">
        <f t="shared" si="335"/>
        <v>#N/A</v>
      </c>
      <c r="G361" s="375" t="e">
        <f t="shared" si="276"/>
        <v>#N/A</v>
      </c>
      <c r="H361" s="395" t="e">
        <f t="shared" si="277"/>
        <v>#N/A</v>
      </c>
      <c r="I361" s="375" t="e">
        <f t="shared" si="278"/>
        <v>#N/A</v>
      </c>
      <c r="J361" s="395" t="e">
        <f t="shared" si="288"/>
        <v>#N/A</v>
      </c>
      <c r="K361" s="396" t="e">
        <f t="shared" si="279"/>
        <v>#N/A</v>
      </c>
      <c r="L361" s="368"/>
      <c r="M361" s="368"/>
      <c r="N361" s="372"/>
      <c r="O361" s="3" t="e">
        <f t="shared" si="280"/>
        <v>#N/A</v>
      </c>
      <c r="P361" s="397" t="e">
        <f t="shared" si="281"/>
        <v>#N/A</v>
      </c>
      <c r="Q361" s="3" t="e">
        <f t="shared" si="282"/>
        <v>#N/A</v>
      </c>
      <c r="R361" s="369" t="e">
        <f t="shared" si="283"/>
        <v>#N/A</v>
      </c>
      <c r="S361" s="369" t="e">
        <f t="shared" si="284"/>
        <v>#N/A</v>
      </c>
      <c r="T361" s="398" t="e">
        <f t="shared" si="285"/>
        <v>#N/A</v>
      </c>
      <c r="U361" s="368"/>
      <c r="V361" s="368"/>
      <c r="W361" s="368"/>
      <c r="X361" s="368"/>
      <c r="Y361" s="368"/>
      <c r="Z361" s="368"/>
      <c r="AA361" s="368"/>
      <c r="AB361" s="368"/>
      <c r="AC361" s="368"/>
      <c r="AD361" s="368"/>
      <c r="AE361" s="368"/>
      <c r="AF361" s="368"/>
      <c r="AG361" s="368"/>
      <c r="AH361" s="368"/>
      <c r="AI361" s="368"/>
      <c r="AJ361" s="368"/>
      <c r="AK361" s="368"/>
      <c r="AL361" s="368"/>
      <c r="AM361" s="368"/>
      <c r="AN361" s="368"/>
    </row>
    <row r="362" spans="1:40" ht="12.75" customHeight="1">
      <c r="A362" s="151">
        <f t="shared" si="273"/>
        <v>25.333333333333332</v>
      </c>
      <c r="B362" s="393">
        <f t="shared" si="286"/>
        <v>1520</v>
      </c>
      <c r="C362" s="186">
        <v>0</v>
      </c>
      <c r="D362" s="394">
        <f t="shared" si="274"/>
        <v>0</v>
      </c>
      <c r="E362" s="395" t="e">
        <f t="shared" ref="E362:F362" si="336">H361</f>
        <v>#N/A</v>
      </c>
      <c r="F362" s="375" t="e">
        <f t="shared" si="336"/>
        <v>#N/A</v>
      </c>
      <c r="G362" s="375" t="e">
        <f t="shared" si="276"/>
        <v>#N/A</v>
      </c>
      <c r="H362" s="395" t="e">
        <f t="shared" si="277"/>
        <v>#N/A</v>
      </c>
      <c r="I362" s="375" t="e">
        <f t="shared" si="278"/>
        <v>#N/A</v>
      </c>
      <c r="J362" s="395" t="e">
        <f t="shared" si="288"/>
        <v>#N/A</v>
      </c>
      <c r="K362" s="396" t="e">
        <f t="shared" si="279"/>
        <v>#N/A</v>
      </c>
      <c r="L362" s="368"/>
      <c r="M362" s="368"/>
      <c r="N362" s="372"/>
      <c r="O362" s="3" t="e">
        <f t="shared" si="280"/>
        <v>#N/A</v>
      </c>
      <c r="P362" s="397" t="e">
        <f t="shared" si="281"/>
        <v>#N/A</v>
      </c>
      <c r="Q362" s="3" t="e">
        <f t="shared" si="282"/>
        <v>#N/A</v>
      </c>
      <c r="R362" s="369" t="e">
        <f t="shared" si="283"/>
        <v>#N/A</v>
      </c>
      <c r="S362" s="369" t="e">
        <f t="shared" si="284"/>
        <v>#N/A</v>
      </c>
      <c r="T362" s="398" t="e">
        <f t="shared" si="285"/>
        <v>#N/A</v>
      </c>
      <c r="U362" s="368"/>
      <c r="V362" s="368"/>
      <c r="W362" s="368"/>
      <c r="X362" s="368"/>
      <c r="Y362" s="368"/>
      <c r="Z362" s="368"/>
      <c r="AA362" s="368"/>
      <c r="AB362" s="368"/>
      <c r="AC362" s="368"/>
      <c r="AD362" s="368"/>
      <c r="AE362" s="368"/>
      <c r="AF362" s="368"/>
      <c r="AG362" s="368"/>
      <c r="AH362" s="368"/>
      <c r="AI362" s="368"/>
      <c r="AJ362" s="368"/>
      <c r="AK362" s="368"/>
      <c r="AL362" s="368"/>
      <c r="AM362" s="368"/>
      <c r="AN362" s="368"/>
    </row>
    <row r="363" spans="1:40" ht="12.75" customHeight="1">
      <c r="A363" s="151">
        <f t="shared" si="273"/>
        <v>25.416666666666668</v>
      </c>
      <c r="B363" s="393">
        <f t="shared" si="286"/>
        <v>1525</v>
      </c>
      <c r="C363" s="186">
        <v>0</v>
      </c>
      <c r="D363" s="394">
        <f t="shared" si="274"/>
        <v>0</v>
      </c>
      <c r="E363" s="395" t="e">
        <f t="shared" ref="E363:F363" si="337">H362</f>
        <v>#N/A</v>
      </c>
      <c r="F363" s="375" t="e">
        <f t="shared" si="337"/>
        <v>#N/A</v>
      </c>
      <c r="G363" s="375" t="e">
        <f t="shared" si="276"/>
        <v>#N/A</v>
      </c>
      <c r="H363" s="395" t="e">
        <f t="shared" si="277"/>
        <v>#N/A</v>
      </c>
      <c r="I363" s="375" t="e">
        <f t="shared" si="278"/>
        <v>#N/A</v>
      </c>
      <c r="J363" s="395" t="e">
        <f t="shared" si="288"/>
        <v>#N/A</v>
      </c>
      <c r="K363" s="396" t="e">
        <f t="shared" si="279"/>
        <v>#N/A</v>
      </c>
      <c r="L363" s="368"/>
      <c r="M363" s="368"/>
      <c r="N363" s="372"/>
      <c r="O363" s="3" t="e">
        <f t="shared" si="280"/>
        <v>#N/A</v>
      </c>
      <c r="P363" s="397" t="e">
        <f t="shared" si="281"/>
        <v>#N/A</v>
      </c>
      <c r="Q363" s="3" t="e">
        <f t="shared" si="282"/>
        <v>#N/A</v>
      </c>
      <c r="R363" s="369" t="e">
        <f t="shared" si="283"/>
        <v>#N/A</v>
      </c>
      <c r="S363" s="369" t="e">
        <f t="shared" si="284"/>
        <v>#N/A</v>
      </c>
      <c r="T363" s="398" t="e">
        <f t="shared" si="285"/>
        <v>#N/A</v>
      </c>
      <c r="U363" s="368"/>
      <c r="V363" s="368"/>
      <c r="W363" s="368"/>
      <c r="X363" s="368"/>
      <c r="Y363" s="368"/>
      <c r="Z363" s="368"/>
      <c r="AA363" s="368"/>
      <c r="AB363" s="368"/>
      <c r="AC363" s="368"/>
      <c r="AD363" s="368"/>
      <c r="AE363" s="368"/>
      <c r="AF363" s="368"/>
      <c r="AG363" s="368"/>
      <c r="AH363" s="368"/>
      <c r="AI363" s="368"/>
      <c r="AJ363" s="368"/>
      <c r="AK363" s="368"/>
      <c r="AL363" s="368"/>
      <c r="AM363" s="368"/>
      <c r="AN363" s="368"/>
    </row>
    <row r="364" spans="1:40" ht="12.75" customHeight="1">
      <c r="A364" s="151">
        <f t="shared" si="273"/>
        <v>25.5</v>
      </c>
      <c r="B364" s="393">
        <f t="shared" si="286"/>
        <v>1530</v>
      </c>
      <c r="C364" s="186">
        <v>0</v>
      </c>
      <c r="D364" s="394">
        <f t="shared" si="274"/>
        <v>0</v>
      </c>
      <c r="E364" s="395" t="e">
        <f t="shared" ref="E364:F364" si="338">H363</f>
        <v>#N/A</v>
      </c>
      <c r="F364" s="375" t="e">
        <f t="shared" si="338"/>
        <v>#N/A</v>
      </c>
      <c r="G364" s="375" t="e">
        <f t="shared" si="276"/>
        <v>#N/A</v>
      </c>
      <c r="H364" s="395" t="e">
        <f t="shared" si="277"/>
        <v>#N/A</v>
      </c>
      <c r="I364" s="375" t="e">
        <f t="shared" si="278"/>
        <v>#N/A</v>
      </c>
      <c r="J364" s="395" t="e">
        <f t="shared" si="288"/>
        <v>#N/A</v>
      </c>
      <c r="K364" s="396" t="e">
        <f t="shared" si="279"/>
        <v>#N/A</v>
      </c>
      <c r="L364" s="368"/>
      <c r="M364" s="368"/>
      <c r="N364" s="372"/>
      <c r="O364" s="3" t="e">
        <f t="shared" si="280"/>
        <v>#N/A</v>
      </c>
      <c r="P364" s="397" t="e">
        <f t="shared" si="281"/>
        <v>#N/A</v>
      </c>
      <c r="Q364" s="3" t="e">
        <f t="shared" si="282"/>
        <v>#N/A</v>
      </c>
      <c r="R364" s="369" t="e">
        <f t="shared" si="283"/>
        <v>#N/A</v>
      </c>
      <c r="S364" s="369" t="e">
        <f t="shared" si="284"/>
        <v>#N/A</v>
      </c>
      <c r="T364" s="398" t="e">
        <f t="shared" si="285"/>
        <v>#N/A</v>
      </c>
      <c r="U364" s="368"/>
      <c r="V364" s="368"/>
      <c r="W364" s="368"/>
      <c r="X364" s="368"/>
      <c r="Y364" s="368"/>
      <c r="Z364" s="368"/>
      <c r="AA364" s="368"/>
      <c r="AB364" s="368"/>
      <c r="AC364" s="368"/>
      <c r="AD364" s="368"/>
      <c r="AE364" s="368"/>
      <c r="AF364" s="368"/>
      <c r="AG364" s="368"/>
      <c r="AH364" s="368"/>
      <c r="AI364" s="368"/>
      <c r="AJ364" s="368"/>
      <c r="AK364" s="368"/>
      <c r="AL364" s="368"/>
      <c r="AM364" s="368"/>
      <c r="AN364" s="368"/>
    </row>
    <row r="365" spans="1:40" ht="12.75" customHeight="1">
      <c r="A365" s="151">
        <f t="shared" si="273"/>
        <v>25.583333333333332</v>
      </c>
      <c r="B365" s="393">
        <f t="shared" si="286"/>
        <v>1535</v>
      </c>
      <c r="C365" s="186">
        <v>0</v>
      </c>
      <c r="D365" s="394">
        <f t="shared" si="274"/>
        <v>0</v>
      </c>
      <c r="E365" s="395" t="e">
        <f t="shared" ref="E365:F365" si="339">H364</f>
        <v>#N/A</v>
      </c>
      <c r="F365" s="375" t="e">
        <f t="shared" si="339"/>
        <v>#N/A</v>
      </c>
      <c r="G365" s="375" t="e">
        <f t="shared" si="276"/>
        <v>#N/A</v>
      </c>
      <c r="H365" s="395" t="e">
        <f t="shared" si="277"/>
        <v>#N/A</v>
      </c>
      <c r="I365" s="375" t="e">
        <f t="shared" si="278"/>
        <v>#N/A</v>
      </c>
      <c r="J365" s="395" t="e">
        <f t="shared" si="288"/>
        <v>#N/A</v>
      </c>
      <c r="K365" s="396" t="e">
        <f t="shared" si="279"/>
        <v>#N/A</v>
      </c>
      <c r="L365" s="368"/>
      <c r="M365" s="368"/>
      <c r="N365" s="372"/>
      <c r="O365" s="3" t="e">
        <f t="shared" si="280"/>
        <v>#N/A</v>
      </c>
      <c r="P365" s="397" t="e">
        <f t="shared" si="281"/>
        <v>#N/A</v>
      </c>
      <c r="Q365" s="3" t="e">
        <f t="shared" si="282"/>
        <v>#N/A</v>
      </c>
      <c r="R365" s="369" t="e">
        <f t="shared" si="283"/>
        <v>#N/A</v>
      </c>
      <c r="S365" s="369" t="e">
        <f t="shared" si="284"/>
        <v>#N/A</v>
      </c>
      <c r="T365" s="398" t="e">
        <f t="shared" si="285"/>
        <v>#N/A</v>
      </c>
      <c r="U365" s="368"/>
      <c r="V365" s="368"/>
      <c r="W365" s="368"/>
      <c r="X365" s="368"/>
      <c r="Y365" s="368"/>
      <c r="Z365" s="368"/>
      <c r="AA365" s="368"/>
      <c r="AB365" s="368"/>
      <c r="AC365" s="368"/>
      <c r="AD365" s="368"/>
      <c r="AE365" s="368"/>
      <c r="AF365" s="368"/>
      <c r="AG365" s="368"/>
      <c r="AH365" s="368"/>
      <c r="AI365" s="368"/>
      <c r="AJ365" s="368"/>
      <c r="AK365" s="368"/>
      <c r="AL365" s="368"/>
      <c r="AM365" s="368"/>
      <c r="AN365" s="368"/>
    </row>
    <row r="366" spans="1:40" ht="12.75" customHeight="1">
      <c r="A366" s="151">
        <f t="shared" si="273"/>
        <v>25.666666666666668</v>
      </c>
      <c r="B366" s="393">
        <f t="shared" si="286"/>
        <v>1540</v>
      </c>
      <c r="C366" s="186">
        <v>0</v>
      </c>
      <c r="D366" s="394">
        <f t="shared" si="274"/>
        <v>0</v>
      </c>
      <c r="E366" s="395" t="e">
        <f t="shared" ref="E366:F366" si="340">H365</f>
        <v>#N/A</v>
      </c>
      <c r="F366" s="375" t="e">
        <f t="shared" si="340"/>
        <v>#N/A</v>
      </c>
      <c r="G366" s="375" t="e">
        <f t="shared" si="276"/>
        <v>#N/A</v>
      </c>
      <c r="H366" s="395" t="e">
        <f t="shared" si="277"/>
        <v>#N/A</v>
      </c>
      <c r="I366" s="375" t="e">
        <f t="shared" si="278"/>
        <v>#N/A</v>
      </c>
      <c r="J366" s="395" t="e">
        <f t="shared" si="288"/>
        <v>#N/A</v>
      </c>
      <c r="K366" s="396" t="e">
        <f t="shared" si="279"/>
        <v>#N/A</v>
      </c>
      <c r="L366" s="368"/>
      <c r="M366" s="368"/>
      <c r="N366" s="372"/>
      <c r="O366" s="3" t="e">
        <f t="shared" si="280"/>
        <v>#N/A</v>
      </c>
      <c r="P366" s="397" t="e">
        <f t="shared" si="281"/>
        <v>#N/A</v>
      </c>
      <c r="Q366" s="3" t="e">
        <f t="shared" si="282"/>
        <v>#N/A</v>
      </c>
      <c r="R366" s="369" t="e">
        <f t="shared" si="283"/>
        <v>#N/A</v>
      </c>
      <c r="S366" s="369" t="e">
        <f t="shared" si="284"/>
        <v>#N/A</v>
      </c>
      <c r="T366" s="398" t="e">
        <f t="shared" si="285"/>
        <v>#N/A</v>
      </c>
      <c r="U366" s="368"/>
      <c r="V366" s="368"/>
      <c r="W366" s="368"/>
      <c r="X366" s="368"/>
      <c r="Y366" s="368"/>
      <c r="Z366" s="368"/>
      <c r="AA366" s="368"/>
      <c r="AB366" s="368"/>
      <c r="AC366" s="368"/>
      <c r="AD366" s="368"/>
      <c r="AE366" s="368"/>
      <c r="AF366" s="368"/>
      <c r="AG366" s="368"/>
      <c r="AH366" s="368"/>
      <c r="AI366" s="368"/>
      <c r="AJ366" s="368"/>
      <c r="AK366" s="368"/>
      <c r="AL366" s="368"/>
      <c r="AM366" s="368"/>
      <c r="AN366" s="368"/>
    </row>
    <row r="367" spans="1:40" ht="12.75" customHeight="1">
      <c r="A367" s="151">
        <f t="shared" si="273"/>
        <v>25.75</v>
      </c>
      <c r="B367" s="393">
        <f t="shared" si="286"/>
        <v>1545</v>
      </c>
      <c r="C367" s="186">
        <v>0</v>
      </c>
      <c r="D367" s="394">
        <f t="shared" si="274"/>
        <v>0</v>
      </c>
      <c r="E367" s="395" t="e">
        <f t="shared" ref="E367:F367" si="341">H366</f>
        <v>#N/A</v>
      </c>
      <c r="F367" s="375" t="e">
        <f t="shared" si="341"/>
        <v>#N/A</v>
      </c>
      <c r="G367" s="375" t="e">
        <f t="shared" si="276"/>
        <v>#N/A</v>
      </c>
      <c r="H367" s="395" t="e">
        <f t="shared" si="277"/>
        <v>#N/A</v>
      </c>
      <c r="I367" s="375" t="e">
        <f t="shared" si="278"/>
        <v>#N/A</v>
      </c>
      <c r="J367" s="395" t="e">
        <f t="shared" si="288"/>
        <v>#N/A</v>
      </c>
      <c r="K367" s="396" t="e">
        <f t="shared" si="279"/>
        <v>#N/A</v>
      </c>
      <c r="L367" s="368"/>
      <c r="M367" s="368"/>
      <c r="N367" s="372"/>
      <c r="O367" s="3" t="e">
        <f t="shared" si="280"/>
        <v>#N/A</v>
      </c>
      <c r="P367" s="397" t="e">
        <f t="shared" si="281"/>
        <v>#N/A</v>
      </c>
      <c r="Q367" s="3" t="e">
        <f t="shared" si="282"/>
        <v>#N/A</v>
      </c>
      <c r="R367" s="369" t="e">
        <f t="shared" si="283"/>
        <v>#N/A</v>
      </c>
      <c r="S367" s="369" t="e">
        <f t="shared" si="284"/>
        <v>#N/A</v>
      </c>
      <c r="T367" s="398" t="e">
        <f t="shared" si="285"/>
        <v>#N/A</v>
      </c>
      <c r="U367" s="368"/>
      <c r="V367" s="368"/>
      <c r="W367" s="368"/>
      <c r="X367" s="368"/>
      <c r="Y367" s="368"/>
      <c r="Z367" s="368"/>
      <c r="AA367" s="368"/>
      <c r="AB367" s="368"/>
      <c r="AC367" s="368"/>
      <c r="AD367" s="368"/>
      <c r="AE367" s="368"/>
      <c r="AF367" s="368"/>
      <c r="AG367" s="368"/>
      <c r="AH367" s="368"/>
      <c r="AI367" s="368"/>
      <c r="AJ367" s="368"/>
      <c r="AK367" s="368"/>
      <c r="AL367" s="368"/>
      <c r="AM367" s="368"/>
      <c r="AN367" s="368"/>
    </row>
    <row r="368" spans="1:40" ht="12.75" customHeight="1">
      <c r="A368" s="151">
        <f t="shared" si="273"/>
        <v>25.833333333333332</v>
      </c>
      <c r="B368" s="393">
        <f t="shared" si="286"/>
        <v>1550</v>
      </c>
      <c r="C368" s="186">
        <v>0</v>
      </c>
      <c r="D368" s="394">
        <f t="shared" si="274"/>
        <v>0</v>
      </c>
      <c r="E368" s="395" t="e">
        <f t="shared" ref="E368:F368" si="342">H367</f>
        <v>#N/A</v>
      </c>
      <c r="F368" s="375" t="e">
        <f t="shared" si="342"/>
        <v>#N/A</v>
      </c>
      <c r="G368" s="375" t="e">
        <f t="shared" si="276"/>
        <v>#N/A</v>
      </c>
      <c r="H368" s="395" t="e">
        <f t="shared" si="277"/>
        <v>#N/A</v>
      </c>
      <c r="I368" s="375" t="e">
        <f t="shared" si="278"/>
        <v>#N/A</v>
      </c>
      <c r="J368" s="395" t="e">
        <f t="shared" si="288"/>
        <v>#N/A</v>
      </c>
      <c r="K368" s="396" t="e">
        <f t="shared" si="279"/>
        <v>#N/A</v>
      </c>
      <c r="L368" s="368"/>
      <c r="M368" s="368"/>
      <c r="N368" s="372"/>
      <c r="O368" s="3" t="e">
        <f t="shared" si="280"/>
        <v>#N/A</v>
      </c>
      <c r="P368" s="397" t="e">
        <f t="shared" si="281"/>
        <v>#N/A</v>
      </c>
      <c r="Q368" s="3" t="e">
        <f t="shared" si="282"/>
        <v>#N/A</v>
      </c>
      <c r="R368" s="369" t="e">
        <f t="shared" si="283"/>
        <v>#N/A</v>
      </c>
      <c r="S368" s="369" t="e">
        <f t="shared" si="284"/>
        <v>#N/A</v>
      </c>
      <c r="T368" s="398" t="e">
        <f t="shared" si="285"/>
        <v>#N/A</v>
      </c>
      <c r="U368" s="368"/>
      <c r="V368" s="368"/>
      <c r="W368" s="368"/>
      <c r="X368" s="368"/>
      <c r="Y368" s="368"/>
      <c r="Z368" s="368"/>
      <c r="AA368" s="368"/>
      <c r="AB368" s="368"/>
      <c r="AC368" s="368"/>
      <c r="AD368" s="368"/>
      <c r="AE368" s="368"/>
      <c r="AF368" s="368"/>
      <c r="AG368" s="368"/>
      <c r="AH368" s="368"/>
      <c r="AI368" s="368"/>
      <c r="AJ368" s="368"/>
      <c r="AK368" s="368"/>
      <c r="AL368" s="368"/>
      <c r="AM368" s="368"/>
      <c r="AN368" s="368"/>
    </row>
    <row r="369" spans="1:40" ht="12.75" customHeight="1">
      <c r="A369" s="151">
        <f t="shared" si="273"/>
        <v>25.916666666666668</v>
      </c>
      <c r="B369" s="393">
        <f t="shared" si="286"/>
        <v>1555</v>
      </c>
      <c r="C369" s="186">
        <v>0</v>
      </c>
      <c r="D369" s="394">
        <f t="shared" si="274"/>
        <v>0</v>
      </c>
      <c r="E369" s="395" t="e">
        <f t="shared" ref="E369:F369" si="343">H368</f>
        <v>#N/A</v>
      </c>
      <c r="F369" s="375" t="e">
        <f t="shared" si="343"/>
        <v>#N/A</v>
      </c>
      <c r="G369" s="375" t="e">
        <f t="shared" si="276"/>
        <v>#N/A</v>
      </c>
      <c r="H369" s="395" t="e">
        <f t="shared" si="277"/>
        <v>#N/A</v>
      </c>
      <c r="I369" s="375" t="e">
        <f t="shared" si="278"/>
        <v>#N/A</v>
      </c>
      <c r="J369" s="395" t="e">
        <f t="shared" si="288"/>
        <v>#N/A</v>
      </c>
      <c r="K369" s="396" t="e">
        <f t="shared" si="279"/>
        <v>#N/A</v>
      </c>
      <c r="L369" s="368"/>
      <c r="M369" s="368"/>
      <c r="N369" s="372"/>
      <c r="O369" s="3" t="e">
        <f t="shared" si="280"/>
        <v>#N/A</v>
      </c>
      <c r="P369" s="397" t="e">
        <f t="shared" si="281"/>
        <v>#N/A</v>
      </c>
      <c r="Q369" s="3" t="e">
        <f t="shared" si="282"/>
        <v>#N/A</v>
      </c>
      <c r="R369" s="369" t="e">
        <f t="shared" si="283"/>
        <v>#N/A</v>
      </c>
      <c r="S369" s="369" t="e">
        <f t="shared" si="284"/>
        <v>#N/A</v>
      </c>
      <c r="T369" s="398" t="e">
        <f t="shared" si="285"/>
        <v>#N/A</v>
      </c>
      <c r="U369" s="368"/>
      <c r="V369" s="368"/>
      <c r="W369" s="368"/>
      <c r="X369" s="368"/>
      <c r="Y369" s="368"/>
      <c r="Z369" s="368"/>
      <c r="AA369" s="368"/>
      <c r="AB369" s="368"/>
      <c r="AC369" s="368"/>
      <c r="AD369" s="368"/>
      <c r="AE369" s="368"/>
      <c r="AF369" s="368"/>
      <c r="AG369" s="368"/>
      <c r="AH369" s="368"/>
      <c r="AI369" s="368"/>
      <c r="AJ369" s="368"/>
      <c r="AK369" s="368"/>
      <c r="AL369" s="368"/>
      <c r="AM369" s="368"/>
      <c r="AN369" s="368"/>
    </row>
    <row r="370" spans="1:40" ht="12.75" customHeight="1">
      <c r="A370" s="151">
        <f t="shared" si="273"/>
        <v>26</v>
      </c>
      <c r="B370" s="393">
        <f t="shared" si="286"/>
        <v>1560</v>
      </c>
      <c r="C370" s="186">
        <v>0</v>
      </c>
      <c r="D370" s="394">
        <f t="shared" si="274"/>
        <v>0</v>
      </c>
      <c r="E370" s="395" t="e">
        <f t="shared" ref="E370:F370" si="344">H369</f>
        <v>#N/A</v>
      </c>
      <c r="F370" s="375" t="e">
        <f t="shared" si="344"/>
        <v>#N/A</v>
      </c>
      <c r="G370" s="375" t="e">
        <f t="shared" si="276"/>
        <v>#N/A</v>
      </c>
      <c r="H370" s="395" t="e">
        <f t="shared" si="277"/>
        <v>#N/A</v>
      </c>
      <c r="I370" s="375" t="e">
        <f t="shared" si="278"/>
        <v>#N/A</v>
      </c>
      <c r="J370" s="395" t="e">
        <f t="shared" si="288"/>
        <v>#N/A</v>
      </c>
      <c r="K370" s="396" t="e">
        <f t="shared" si="279"/>
        <v>#N/A</v>
      </c>
      <c r="L370" s="368"/>
      <c r="M370" s="368"/>
      <c r="N370" s="372"/>
      <c r="O370" s="3" t="e">
        <f t="shared" si="280"/>
        <v>#N/A</v>
      </c>
      <c r="P370" s="397" t="e">
        <f t="shared" si="281"/>
        <v>#N/A</v>
      </c>
      <c r="Q370" s="3" t="e">
        <f t="shared" si="282"/>
        <v>#N/A</v>
      </c>
      <c r="R370" s="369" t="e">
        <f t="shared" si="283"/>
        <v>#N/A</v>
      </c>
      <c r="S370" s="369" t="e">
        <f t="shared" si="284"/>
        <v>#N/A</v>
      </c>
      <c r="T370" s="398" t="e">
        <f t="shared" si="285"/>
        <v>#N/A</v>
      </c>
      <c r="U370" s="368"/>
      <c r="V370" s="368"/>
      <c r="W370" s="368"/>
      <c r="X370" s="368"/>
      <c r="Y370" s="368"/>
      <c r="Z370" s="368"/>
      <c r="AA370" s="368"/>
      <c r="AB370" s="368"/>
      <c r="AC370" s="368"/>
      <c r="AD370" s="368"/>
      <c r="AE370" s="368"/>
      <c r="AF370" s="368"/>
      <c r="AG370" s="368"/>
      <c r="AH370" s="368"/>
      <c r="AI370" s="368"/>
      <c r="AJ370" s="368"/>
      <c r="AK370" s="368"/>
      <c r="AL370" s="368"/>
      <c r="AM370" s="368"/>
      <c r="AN370" s="368"/>
    </row>
    <row r="371" spans="1:40" ht="12.75" customHeight="1">
      <c r="A371" s="151">
        <f t="shared" si="273"/>
        <v>26.083333333333332</v>
      </c>
      <c r="B371" s="393">
        <f t="shared" si="286"/>
        <v>1565</v>
      </c>
      <c r="C371" s="186">
        <v>0</v>
      </c>
      <c r="D371" s="394">
        <f t="shared" si="274"/>
        <v>0</v>
      </c>
      <c r="E371" s="395" t="e">
        <f t="shared" ref="E371:F371" si="345">H370</f>
        <v>#N/A</v>
      </c>
      <c r="F371" s="375" t="e">
        <f t="shared" si="345"/>
        <v>#N/A</v>
      </c>
      <c r="G371" s="375" t="e">
        <f t="shared" si="276"/>
        <v>#N/A</v>
      </c>
      <c r="H371" s="395" t="e">
        <f t="shared" si="277"/>
        <v>#N/A</v>
      </c>
      <c r="I371" s="375" t="e">
        <f t="shared" si="278"/>
        <v>#N/A</v>
      </c>
      <c r="J371" s="395" t="e">
        <f t="shared" si="288"/>
        <v>#N/A</v>
      </c>
      <c r="K371" s="396" t="e">
        <f t="shared" si="279"/>
        <v>#N/A</v>
      </c>
      <c r="L371" s="368"/>
      <c r="M371" s="368"/>
      <c r="N371" s="372"/>
      <c r="O371" s="3" t="e">
        <f t="shared" si="280"/>
        <v>#N/A</v>
      </c>
      <c r="P371" s="397" t="e">
        <f t="shared" si="281"/>
        <v>#N/A</v>
      </c>
      <c r="Q371" s="3" t="e">
        <f t="shared" si="282"/>
        <v>#N/A</v>
      </c>
      <c r="R371" s="369" t="e">
        <f t="shared" si="283"/>
        <v>#N/A</v>
      </c>
      <c r="S371" s="369" t="e">
        <f t="shared" si="284"/>
        <v>#N/A</v>
      </c>
      <c r="T371" s="398" t="e">
        <f t="shared" si="285"/>
        <v>#N/A</v>
      </c>
      <c r="U371" s="368"/>
      <c r="V371" s="368"/>
      <c r="W371" s="368"/>
      <c r="X371" s="368"/>
      <c r="Y371" s="368"/>
      <c r="Z371" s="368"/>
      <c r="AA371" s="368"/>
      <c r="AB371" s="368"/>
      <c r="AC371" s="368"/>
      <c r="AD371" s="368"/>
      <c r="AE371" s="368"/>
      <c r="AF371" s="368"/>
      <c r="AG371" s="368"/>
      <c r="AH371" s="368"/>
      <c r="AI371" s="368"/>
      <c r="AJ371" s="368"/>
      <c r="AK371" s="368"/>
      <c r="AL371" s="368"/>
      <c r="AM371" s="368"/>
      <c r="AN371" s="368"/>
    </row>
    <row r="372" spans="1:40" ht="12.75" customHeight="1">
      <c r="A372" s="151">
        <f t="shared" si="273"/>
        <v>26.166666666666668</v>
      </c>
      <c r="B372" s="393">
        <f t="shared" si="286"/>
        <v>1570</v>
      </c>
      <c r="C372" s="186">
        <v>0</v>
      </c>
      <c r="D372" s="394">
        <f t="shared" si="274"/>
        <v>0</v>
      </c>
      <c r="E372" s="395" t="e">
        <f t="shared" ref="E372:F372" si="346">H371</f>
        <v>#N/A</v>
      </c>
      <c r="F372" s="375" t="e">
        <f t="shared" si="346"/>
        <v>#N/A</v>
      </c>
      <c r="G372" s="375" t="e">
        <f t="shared" si="276"/>
        <v>#N/A</v>
      </c>
      <c r="H372" s="395" t="e">
        <f t="shared" si="277"/>
        <v>#N/A</v>
      </c>
      <c r="I372" s="375" t="e">
        <f t="shared" si="278"/>
        <v>#N/A</v>
      </c>
      <c r="J372" s="395" t="e">
        <f t="shared" si="288"/>
        <v>#N/A</v>
      </c>
      <c r="K372" s="396" t="e">
        <f t="shared" si="279"/>
        <v>#N/A</v>
      </c>
      <c r="L372" s="368"/>
      <c r="M372" s="368"/>
      <c r="N372" s="372"/>
      <c r="O372" s="3" t="e">
        <f t="shared" si="280"/>
        <v>#N/A</v>
      </c>
      <c r="P372" s="397" t="e">
        <f t="shared" si="281"/>
        <v>#N/A</v>
      </c>
      <c r="Q372" s="3" t="e">
        <f t="shared" si="282"/>
        <v>#N/A</v>
      </c>
      <c r="R372" s="369" t="e">
        <f t="shared" si="283"/>
        <v>#N/A</v>
      </c>
      <c r="S372" s="369" t="e">
        <f t="shared" si="284"/>
        <v>#N/A</v>
      </c>
      <c r="T372" s="398" t="e">
        <f t="shared" si="285"/>
        <v>#N/A</v>
      </c>
      <c r="U372" s="368"/>
      <c r="V372" s="368"/>
      <c r="W372" s="368"/>
      <c r="X372" s="368"/>
      <c r="Y372" s="368"/>
      <c r="Z372" s="368"/>
      <c r="AA372" s="368"/>
      <c r="AB372" s="368"/>
      <c r="AC372" s="368"/>
      <c r="AD372" s="368"/>
      <c r="AE372" s="368"/>
      <c r="AF372" s="368"/>
      <c r="AG372" s="368"/>
      <c r="AH372" s="368"/>
      <c r="AI372" s="368"/>
      <c r="AJ372" s="368"/>
      <c r="AK372" s="368"/>
      <c r="AL372" s="368"/>
      <c r="AM372" s="368"/>
      <c r="AN372" s="368"/>
    </row>
    <row r="373" spans="1:40" ht="12.75" customHeight="1">
      <c r="A373" s="151">
        <f t="shared" si="273"/>
        <v>26.25</v>
      </c>
      <c r="B373" s="393">
        <f t="shared" si="286"/>
        <v>1575</v>
      </c>
      <c r="C373" s="186">
        <v>0</v>
      </c>
      <c r="D373" s="394">
        <f t="shared" si="274"/>
        <v>0</v>
      </c>
      <c r="E373" s="395" t="e">
        <f t="shared" ref="E373:F373" si="347">H372</f>
        <v>#N/A</v>
      </c>
      <c r="F373" s="375" t="e">
        <f t="shared" si="347"/>
        <v>#N/A</v>
      </c>
      <c r="G373" s="375" t="e">
        <f t="shared" si="276"/>
        <v>#N/A</v>
      </c>
      <c r="H373" s="395" t="e">
        <f t="shared" si="277"/>
        <v>#N/A</v>
      </c>
      <c r="I373" s="375" t="e">
        <f t="shared" si="278"/>
        <v>#N/A</v>
      </c>
      <c r="J373" s="395" t="e">
        <f t="shared" si="288"/>
        <v>#N/A</v>
      </c>
      <c r="K373" s="396" t="e">
        <f t="shared" si="279"/>
        <v>#N/A</v>
      </c>
      <c r="L373" s="368"/>
      <c r="M373" s="368"/>
      <c r="N373" s="372"/>
      <c r="O373" s="3" t="e">
        <f t="shared" si="280"/>
        <v>#N/A</v>
      </c>
      <c r="P373" s="397" t="e">
        <f t="shared" si="281"/>
        <v>#N/A</v>
      </c>
      <c r="Q373" s="3" t="e">
        <f t="shared" si="282"/>
        <v>#N/A</v>
      </c>
      <c r="R373" s="369" t="e">
        <f t="shared" si="283"/>
        <v>#N/A</v>
      </c>
      <c r="S373" s="369" t="e">
        <f t="shared" si="284"/>
        <v>#N/A</v>
      </c>
      <c r="T373" s="398" t="e">
        <f t="shared" si="285"/>
        <v>#N/A</v>
      </c>
      <c r="U373" s="368"/>
      <c r="V373" s="368"/>
      <c r="W373" s="368"/>
      <c r="X373" s="368"/>
      <c r="Y373" s="368"/>
      <c r="Z373" s="368"/>
      <c r="AA373" s="368"/>
      <c r="AB373" s="368"/>
      <c r="AC373" s="368"/>
      <c r="AD373" s="368"/>
      <c r="AE373" s="368"/>
      <c r="AF373" s="368"/>
      <c r="AG373" s="368"/>
      <c r="AH373" s="368"/>
      <c r="AI373" s="368"/>
      <c r="AJ373" s="368"/>
      <c r="AK373" s="368"/>
      <c r="AL373" s="368"/>
      <c r="AM373" s="368"/>
      <c r="AN373" s="368"/>
    </row>
    <row r="374" spans="1:40" ht="12.75" customHeight="1">
      <c r="A374" s="151">
        <f t="shared" si="273"/>
        <v>26.333333333333332</v>
      </c>
      <c r="B374" s="393">
        <f t="shared" si="286"/>
        <v>1580</v>
      </c>
      <c r="C374" s="186">
        <v>0</v>
      </c>
      <c r="D374" s="394">
        <f t="shared" si="274"/>
        <v>0</v>
      </c>
      <c r="E374" s="395" t="e">
        <f t="shared" ref="E374:F374" si="348">H373</f>
        <v>#N/A</v>
      </c>
      <c r="F374" s="375" t="e">
        <f t="shared" si="348"/>
        <v>#N/A</v>
      </c>
      <c r="G374" s="375" t="e">
        <f t="shared" si="276"/>
        <v>#N/A</v>
      </c>
      <c r="H374" s="395" t="e">
        <f t="shared" si="277"/>
        <v>#N/A</v>
      </c>
      <c r="I374" s="375" t="e">
        <f t="shared" si="278"/>
        <v>#N/A</v>
      </c>
      <c r="J374" s="395" t="e">
        <f t="shared" si="288"/>
        <v>#N/A</v>
      </c>
      <c r="K374" s="396" t="e">
        <f t="shared" si="279"/>
        <v>#N/A</v>
      </c>
      <c r="L374" s="368"/>
      <c r="M374" s="368"/>
      <c r="N374" s="372"/>
      <c r="O374" s="3" t="e">
        <f t="shared" si="280"/>
        <v>#N/A</v>
      </c>
      <c r="P374" s="397" t="e">
        <f t="shared" si="281"/>
        <v>#N/A</v>
      </c>
      <c r="Q374" s="3" t="e">
        <f t="shared" si="282"/>
        <v>#N/A</v>
      </c>
      <c r="R374" s="369" t="e">
        <f t="shared" si="283"/>
        <v>#N/A</v>
      </c>
      <c r="S374" s="369" t="e">
        <f t="shared" si="284"/>
        <v>#N/A</v>
      </c>
      <c r="T374" s="398" t="e">
        <f t="shared" si="285"/>
        <v>#N/A</v>
      </c>
      <c r="U374" s="368"/>
      <c r="V374" s="368"/>
      <c r="W374" s="368"/>
      <c r="X374" s="368"/>
      <c r="Y374" s="368"/>
      <c r="Z374" s="368"/>
      <c r="AA374" s="368"/>
      <c r="AB374" s="368"/>
      <c r="AC374" s="368"/>
      <c r="AD374" s="368"/>
      <c r="AE374" s="368"/>
      <c r="AF374" s="368"/>
      <c r="AG374" s="368"/>
      <c r="AH374" s="368"/>
      <c r="AI374" s="368"/>
      <c r="AJ374" s="368"/>
      <c r="AK374" s="368"/>
      <c r="AL374" s="368"/>
      <c r="AM374" s="368"/>
      <c r="AN374" s="368"/>
    </row>
    <row r="375" spans="1:40" ht="12.75" customHeight="1">
      <c r="A375" s="151">
        <f t="shared" si="273"/>
        <v>26.416666666666668</v>
      </c>
      <c r="B375" s="393">
        <f t="shared" si="286"/>
        <v>1585</v>
      </c>
      <c r="C375" s="186">
        <v>0</v>
      </c>
      <c r="D375" s="394">
        <f t="shared" si="274"/>
        <v>0</v>
      </c>
      <c r="E375" s="395" t="e">
        <f t="shared" ref="E375:F375" si="349">H374</f>
        <v>#N/A</v>
      </c>
      <c r="F375" s="375" t="e">
        <f t="shared" si="349"/>
        <v>#N/A</v>
      </c>
      <c r="G375" s="375" t="e">
        <f t="shared" si="276"/>
        <v>#N/A</v>
      </c>
      <c r="H375" s="395" t="e">
        <f t="shared" si="277"/>
        <v>#N/A</v>
      </c>
      <c r="I375" s="375" t="e">
        <f t="shared" si="278"/>
        <v>#N/A</v>
      </c>
      <c r="J375" s="395" t="e">
        <f t="shared" si="288"/>
        <v>#N/A</v>
      </c>
      <c r="K375" s="396" t="e">
        <f t="shared" si="279"/>
        <v>#N/A</v>
      </c>
      <c r="L375" s="368"/>
      <c r="M375" s="368"/>
      <c r="N375" s="372"/>
      <c r="O375" s="3" t="e">
        <f t="shared" si="280"/>
        <v>#N/A</v>
      </c>
      <c r="P375" s="397" t="e">
        <f t="shared" si="281"/>
        <v>#N/A</v>
      </c>
      <c r="Q375" s="3" t="e">
        <f t="shared" si="282"/>
        <v>#N/A</v>
      </c>
      <c r="R375" s="369" t="e">
        <f t="shared" si="283"/>
        <v>#N/A</v>
      </c>
      <c r="S375" s="369" t="e">
        <f t="shared" si="284"/>
        <v>#N/A</v>
      </c>
      <c r="T375" s="398" t="e">
        <f t="shared" si="285"/>
        <v>#N/A</v>
      </c>
      <c r="U375" s="368"/>
      <c r="V375" s="368"/>
      <c r="W375" s="368"/>
      <c r="X375" s="368"/>
      <c r="Y375" s="368"/>
      <c r="Z375" s="368"/>
      <c r="AA375" s="368"/>
      <c r="AB375" s="368"/>
      <c r="AC375" s="368"/>
      <c r="AD375" s="368"/>
      <c r="AE375" s="368"/>
      <c r="AF375" s="368"/>
      <c r="AG375" s="368"/>
      <c r="AH375" s="368"/>
      <c r="AI375" s="368"/>
      <c r="AJ375" s="368"/>
      <c r="AK375" s="368"/>
      <c r="AL375" s="368"/>
      <c r="AM375" s="368"/>
      <c r="AN375" s="368"/>
    </row>
    <row r="376" spans="1:40" ht="12.75" customHeight="1">
      <c r="A376" s="151">
        <f t="shared" si="273"/>
        <v>26.5</v>
      </c>
      <c r="B376" s="393">
        <f t="shared" si="286"/>
        <v>1590</v>
      </c>
      <c r="C376" s="186">
        <v>0</v>
      </c>
      <c r="D376" s="394">
        <f t="shared" si="274"/>
        <v>0</v>
      </c>
      <c r="E376" s="395" t="e">
        <f t="shared" ref="E376:F376" si="350">H375</f>
        <v>#N/A</v>
      </c>
      <c r="F376" s="375" t="e">
        <f t="shared" si="350"/>
        <v>#N/A</v>
      </c>
      <c r="G376" s="375" t="e">
        <f t="shared" si="276"/>
        <v>#N/A</v>
      </c>
      <c r="H376" s="395" t="e">
        <f t="shared" si="277"/>
        <v>#N/A</v>
      </c>
      <c r="I376" s="375" t="e">
        <f t="shared" si="278"/>
        <v>#N/A</v>
      </c>
      <c r="J376" s="395" t="e">
        <f t="shared" si="288"/>
        <v>#N/A</v>
      </c>
      <c r="K376" s="396" t="e">
        <f t="shared" si="279"/>
        <v>#N/A</v>
      </c>
      <c r="L376" s="368"/>
      <c r="M376" s="368"/>
      <c r="N376" s="372"/>
      <c r="O376" s="3" t="e">
        <f t="shared" si="280"/>
        <v>#N/A</v>
      </c>
      <c r="P376" s="397" t="e">
        <f t="shared" si="281"/>
        <v>#N/A</v>
      </c>
      <c r="Q376" s="3" t="e">
        <f t="shared" si="282"/>
        <v>#N/A</v>
      </c>
      <c r="R376" s="369" t="e">
        <f t="shared" si="283"/>
        <v>#N/A</v>
      </c>
      <c r="S376" s="369" t="e">
        <f t="shared" si="284"/>
        <v>#N/A</v>
      </c>
      <c r="T376" s="398" t="e">
        <f t="shared" si="285"/>
        <v>#N/A</v>
      </c>
      <c r="U376" s="368"/>
      <c r="V376" s="368"/>
      <c r="W376" s="368"/>
      <c r="X376" s="368"/>
      <c r="Y376" s="368"/>
      <c r="Z376" s="368"/>
      <c r="AA376" s="368"/>
      <c r="AB376" s="368"/>
      <c r="AC376" s="368"/>
      <c r="AD376" s="368"/>
      <c r="AE376" s="368"/>
      <c r="AF376" s="368"/>
      <c r="AG376" s="368"/>
      <c r="AH376" s="368"/>
      <c r="AI376" s="368"/>
      <c r="AJ376" s="368"/>
      <c r="AK376" s="368"/>
      <c r="AL376" s="368"/>
      <c r="AM376" s="368"/>
      <c r="AN376" s="368"/>
    </row>
    <row r="377" spans="1:40" ht="12.75" customHeight="1">
      <c r="A377" s="151">
        <f t="shared" si="273"/>
        <v>26.583333333333332</v>
      </c>
      <c r="B377" s="393">
        <f t="shared" si="286"/>
        <v>1595</v>
      </c>
      <c r="C377" s="186">
        <v>0</v>
      </c>
      <c r="D377" s="394">
        <f t="shared" si="274"/>
        <v>0</v>
      </c>
      <c r="E377" s="395" t="e">
        <f t="shared" ref="E377:F377" si="351">H376</f>
        <v>#N/A</v>
      </c>
      <c r="F377" s="375" t="e">
        <f t="shared" si="351"/>
        <v>#N/A</v>
      </c>
      <c r="G377" s="375" t="e">
        <f t="shared" si="276"/>
        <v>#N/A</v>
      </c>
      <c r="H377" s="395" t="e">
        <f t="shared" si="277"/>
        <v>#N/A</v>
      </c>
      <c r="I377" s="375" t="e">
        <f t="shared" si="278"/>
        <v>#N/A</v>
      </c>
      <c r="J377" s="395" t="e">
        <f t="shared" si="288"/>
        <v>#N/A</v>
      </c>
      <c r="K377" s="396" t="e">
        <f t="shared" si="279"/>
        <v>#N/A</v>
      </c>
      <c r="L377" s="368"/>
      <c r="M377" s="368"/>
      <c r="N377" s="372"/>
      <c r="O377" s="3" t="e">
        <f t="shared" si="280"/>
        <v>#N/A</v>
      </c>
      <c r="P377" s="397" t="e">
        <f t="shared" si="281"/>
        <v>#N/A</v>
      </c>
      <c r="Q377" s="3" t="e">
        <f t="shared" si="282"/>
        <v>#N/A</v>
      </c>
      <c r="R377" s="369" t="e">
        <f t="shared" si="283"/>
        <v>#N/A</v>
      </c>
      <c r="S377" s="369" t="e">
        <f t="shared" si="284"/>
        <v>#N/A</v>
      </c>
      <c r="T377" s="398" t="e">
        <f t="shared" si="285"/>
        <v>#N/A</v>
      </c>
      <c r="U377" s="368"/>
      <c r="V377" s="368"/>
      <c r="W377" s="368"/>
      <c r="X377" s="368"/>
      <c r="Y377" s="368"/>
      <c r="Z377" s="368"/>
      <c r="AA377" s="368"/>
      <c r="AB377" s="368"/>
      <c r="AC377" s="368"/>
      <c r="AD377" s="368"/>
      <c r="AE377" s="368"/>
      <c r="AF377" s="368"/>
      <c r="AG377" s="368"/>
      <c r="AH377" s="368"/>
      <c r="AI377" s="368"/>
      <c r="AJ377" s="368"/>
      <c r="AK377" s="368"/>
      <c r="AL377" s="368"/>
      <c r="AM377" s="368"/>
      <c r="AN377" s="368"/>
    </row>
    <row r="378" spans="1:40" ht="12.75" customHeight="1">
      <c r="A378" s="151">
        <f t="shared" si="273"/>
        <v>26.666666666666668</v>
      </c>
      <c r="B378" s="393">
        <f t="shared" si="286"/>
        <v>1600</v>
      </c>
      <c r="C378" s="186">
        <v>0</v>
      </c>
      <c r="D378" s="394">
        <f t="shared" si="274"/>
        <v>0</v>
      </c>
      <c r="E378" s="395" t="e">
        <f t="shared" ref="E378:F378" si="352">H377</f>
        <v>#N/A</v>
      </c>
      <c r="F378" s="375" t="e">
        <f t="shared" si="352"/>
        <v>#N/A</v>
      </c>
      <c r="G378" s="375" t="e">
        <f t="shared" si="276"/>
        <v>#N/A</v>
      </c>
      <c r="H378" s="395" t="e">
        <f t="shared" si="277"/>
        <v>#N/A</v>
      </c>
      <c r="I378" s="375" t="e">
        <f t="shared" si="278"/>
        <v>#N/A</v>
      </c>
      <c r="J378" s="395" t="e">
        <f t="shared" si="288"/>
        <v>#N/A</v>
      </c>
      <c r="K378" s="396" t="e">
        <f t="shared" si="279"/>
        <v>#N/A</v>
      </c>
      <c r="L378" s="368"/>
      <c r="M378" s="368"/>
      <c r="N378" s="372"/>
      <c r="O378" s="3" t="e">
        <f t="shared" si="280"/>
        <v>#N/A</v>
      </c>
      <c r="P378" s="397" t="e">
        <f t="shared" si="281"/>
        <v>#N/A</v>
      </c>
      <c r="Q378" s="3" t="e">
        <f t="shared" si="282"/>
        <v>#N/A</v>
      </c>
      <c r="R378" s="369" t="e">
        <f t="shared" si="283"/>
        <v>#N/A</v>
      </c>
      <c r="S378" s="369" t="e">
        <f t="shared" si="284"/>
        <v>#N/A</v>
      </c>
      <c r="T378" s="398" t="e">
        <f t="shared" si="285"/>
        <v>#N/A</v>
      </c>
      <c r="U378" s="368"/>
      <c r="V378" s="368"/>
      <c r="W378" s="368"/>
      <c r="X378" s="368"/>
      <c r="Y378" s="368"/>
      <c r="Z378" s="368"/>
      <c r="AA378" s="368"/>
      <c r="AB378" s="368"/>
      <c r="AC378" s="368"/>
      <c r="AD378" s="368"/>
      <c r="AE378" s="368"/>
      <c r="AF378" s="368"/>
      <c r="AG378" s="368"/>
      <c r="AH378" s="368"/>
      <c r="AI378" s="368"/>
      <c r="AJ378" s="368"/>
      <c r="AK378" s="368"/>
      <c r="AL378" s="368"/>
      <c r="AM378" s="368"/>
      <c r="AN378" s="368"/>
    </row>
    <row r="379" spans="1:40" ht="12.75" customHeight="1">
      <c r="A379" s="151">
        <f t="shared" si="273"/>
        <v>26.75</v>
      </c>
      <c r="B379" s="393">
        <f t="shared" si="286"/>
        <v>1605</v>
      </c>
      <c r="C379" s="186">
        <v>0</v>
      </c>
      <c r="D379" s="394">
        <f t="shared" si="274"/>
        <v>0</v>
      </c>
      <c r="E379" s="395" t="e">
        <f t="shared" ref="E379:F379" si="353">H378</f>
        <v>#N/A</v>
      </c>
      <c r="F379" s="375" t="e">
        <f t="shared" si="353"/>
        <v>#N/A</v>
      </c>
      <c r="G379" s="375" t="e">
        <f t="shared" si="276"/>
        <v>#N/A</v>
      </c>
      <c r="H379" s="395" t="e">
        <f t="shared" si="277"/>
        <v>#N/A</v>
      </c>
      <c r="I379" s="375" t="e">
        <f t="shared" si="278"/>
        <v>#N/A</v>
      </c>
      <c r="J379" s="395" t="e">
        <f t="shared" si="288"/>
        <v>#N/A</v>
      </c>
      <c r="K379" s="396" t="e">
        <f t="shared" si="279"/>
        <v>#N/A</v>
      </c>
      <c r="L379" s="368"/>
      <c r="M379" s="368"/>
      <c r="N379" s="372"/>
      <c r="O379" s="3" t="e">
        <f t="shared" si="280"/>
        <v>#N/A</v>
      </c>
      <c r="P379" s="397" t="e">
        <f t="shared" si="281"/>
        <v>#N/A</v>
      </c>
      <c r="Q379" s="3" t="e">
        <f t="shared" si="282"/>
        <v>#N/A</v>
      </c>
      <c r="R379" s="369" t="e">
        <f t="shared" si="283"/>
        <v>#N/A</v>
      </c>
      <c r="S379" s="369" t="e">
        <f t="shared" si="284"/>
        <v>#N/A</v>
      </c>
      <c r="T379" s="398" t="e">
        <f t="shared" si="285"/>
        <v>#N/A</v>
      </c>
      <c r="U379" s="368"/>
      <c r="V379" s="368"/>
      <c r="W379" s="368"/>
      <c r="X379" s="368"/>
      <c r="Y379" s="368"/>
      <c r="Z379" s="368"/>
      <c r="AA379" s="368"/>
      <c r="AB379" s="368"/>
      <c r="AC379" s="368"/>
      <c r="AD379" s="368"/>
      <c r="AE379" s="368"/>
      <c r="AF379" s="368"/>
      <c r="AG379" s="368"/>
      <c r="AH379" s="368"/>
      <c r="AI379" s="368"/>
      <c r="AJ379" s="368"/>
      <c r="AK379" s="368"/>
      <c r="AL379" s="368"/>
      <c r="AM379" s="368"/>
      <c r="AN379" s="368"/>
    </row>
    <row r="380" spans="1:40" ht="12.75" customHeight="1">
      <c r="A380" s="151">
        <f t="shared" si="273"/>
        <v>26.833333333333332</v>
      </c>
      <c r="B380" s="393">
        <f t="shared" si="286"/>
        <v>1610</v>
      </c>
      <c r="C380" s="186">
        <v>0</v>
      </c>
      <c r="D380" s="394">
        <f t="shared" si="274"/>
        <v>0</v>
      </c>
      <c r="E380" s="395" t="e">
        <f t="shared" ref="E380:F380" si="354">H379</f>
        <v>#N/A</v>
      </c>
      <c r="F380" s="375" t="e">
        <f t="shared" si="354"/>
        <v>#N/A</v>
      </c>
      <c r="G380" s="375" t="e">
        <f t="shared" si="276"/>
        <v>#N/A</v>
      </c>
      <c r="H380" s="395" t="e">
        <f t="shared" si="277"/>
        <v>#N/A</v>
      </c>
      <c r="I380" s="375" t="e">
        <f t="shared" si="278"/>
        <v>#N/A</v>
      </c>
      <c r="J380" s="395" t="e">
        <f t="shared" si="288"/>
        <v>#N/A</v>
      </c>
      <c r="K380" s="396" t="e">
        <f t="shared" si="279"/>
        <v>#N/A</v>
      </c>
      <c r="L380" s="368"/>
      <c r="M380" s="368"/>
      <c r="N380" s="372"/>
      <c r="O380" s="3" t="e">
        <f t="shared" si="280"/>
        <v>#N/A</v>
      </c>
      <c r="P380" s="397" t="e">
        <f t="shared" si="281"/>
        <v>#N/A</v>
      </c>
      <c r="Q380" s="3" t="e">
        <f t="shared" si="282"/>
        <v>#N/A</v>
      </c>
      <c r="R380" s="369" t="e">
        <f t="shared" si="283"/>
        <v>#N/A</v>
      </c>
      <c r="S380" s="369" t="e">
        <f t="shared" si="284"/>
        <v>#N/A</v>
      </c>
      <c r="T380" s="398" t="e">
        <f t="shared" si="285"/>
        <v>#N/A</v>
      </c>
      <c r="U380" s="368"/>
      <c r="V380" s="368"/>
      <c r="W380" s="368"/>
      <c r="X380" s="368"/>
      <c r="Y380" s="368"/>
      <c r="Z380" s="368"/>
      <c r="AA380" s="368"/>
      <c r="AB380" s="368"/>
      <c r="AC380" s="368"/>
      <c r="AD380" s="368"/>
      <c r="AE380" s="368"/>
      <c r="AF380" s="368"/>
      <c r="AG380" s="368"/>
      <c r="AH380" s="368"/>
      <c r="AI380" s="368"/>
      <c r="AJ380" s="368"/>
      <c r="AK380" s="368"/>
      <c r="AL380" s="368"/>
      <c r="AM380" s="368"/>
      <c r="AN380" s="368"/>
    </row>
    <row r="381" spans="1:40" ht="12.75" customHeight="1">
      <c r="A381" s="151">
        <f t="shared" si="273"/>
        <v>26.916666666666668</v>
      </c>
      <c r="B381" s="393">
        <f t="shared" si="286"/>
        <v>1615</v>
      </c>
      <c r="C381" s="186">
        <v>0</v>
      </c>
      <c r="D381" s="394">
        <f t="shared" si="274"/>
        <v>0</v>
      </c>
      <c r="E381" s="395" t="e">
        <f t="shared" ref="E381:F381" si="355">H380</f>
        <v>#N/A</v>
      </c>
      <c r="F381" s="375" t="e">
        <f t="shared" si="355"/>
        <v>#N/A</v>
      </c>
      <c r="G381" s="375" t="e">
        <f t="shared" si="276"/>
        <v>#N/A</v>
      </c>
      <c r="H381" s="395" t="e">
        <f t="shared" si="277"/>
        <v>#N/A</v>
      </c>
      <c r="I381" s="375" t="e">
        <f t="shared" si="278"/>
        <v>#N/A</v>
      </c>
      <c r="J381" s="395" t="e">
        <f t="shared" si="288"/>
        <v>#N/A</v>
      </c>
      <c r="K381" s="396" t="e">
        <f t="shared" si="279"/>
        <v>#N/A</v>
      </c>
      <c r="L381" s="368"/>
      <c r="M381" s="368"/>
      <c r="N381" s="372"/>
      <c r="O381" s="3" t="e">
        <f t="shared" si="280"/>
        <v>#N/A</v>
      </c>
      <c r="P381" s="397" t="e">
        <f t="shared" si="281"/>
        <v>#N/A</v>
      </c>
      <c r="Q381" s="3" t="e">
        <f t="shared" si="282"/>
        <v>#N/A</v>
      </c>
      <c r="R381" s="369" t="e">
        <f t="shared" si="283"/>
        <v>#N/A</v>
      </c>
      <c r="S381" s="369" t="e">
        <f t="shared" si="284"/>
        <v>#N/A</v>
      </c>
      <c r="T381" s="398" t="e">
        <f t="shared" si="285"/>
        <v>#N/A</v>
      </c>
      <c r="U381" s="368"/>
      <c r="V381" s="368"/>
      <c r="W381" s="368"/>
      <c r="X381" s="368"/>
      <c r="Y381" s="368"/>
      <c r="Z381" s="368"/>
      <c r="AA381" s="368"/>
      <c r="AB381" s="368"/>
      <c r="AC381" s="368"/>
      <c r="AD381" s="368"/>
      <c r="AE381" s="368"/>
      <c r="AF381" s="368"/>
      <c r="AG381" s="368"/>
      <c r="AH381" s="368"/>
      <c r="AI381" s="368"/>
      <c r="AJ381" s="368"/>
      <c r="AK381" s="368"/>
      <c r="AL381" s="368"/>
      <c r="AM381" s="368"/>
      <c r="AN381" s="368"/>
    </row>
    <row r="382" spans="1:40" ht="12.75" customHeight="1">
      <c r="A382" s="151">
        <f t="shared" si="273"/>
        <v>27</v>
      </c>
      <c r="B382" s="393">
        <f t="shared" si="286"/>
        <v>1620</v>
      </c>
      <c r="C382" s="186">
        <v>0</v>
      </c>
      <c r="D382" s="394">
        <f t="shared" si="274"/>
        <v>0</v>
      </c>
      <c r="E382" s="395" t="e">
        <f t="shared" ref="E382:F382" si="356">H381</f>
        <v>#N/A</v>
      </c>
      <c r="F382" s="375" t="e">
        <f t="shared" si="356"/>
        <v>#N/A</v>
      </c>
      <c r="G382" s="375" t="e">
        <f t="shared" si="276"/>
        <v>#N/A</v>
      </c>
      <c r="H382" s="395" t="e">
        <f t="shared" si="277"/>
        <v>#N/A</v>
      </c>
      <c r="I382" s="375" t="e">
        <f t="shared" si="278"/>
        <v>#N/A</v>
      </c>
      <c r="J382" s="395" t="e">
        <f t="shared" si="288"/>
        <v>#N/A</v>
      </c>
      <c r="K382" s="396" t="e">
        <f t="shared" si="279"/>
        <v>#N/A</v>
      </c>
      <c r="L382" s="368"/>
      <c r="M382" s="368"/>
      <c r="N382" s="372"/>
      <c r="O382" s="3" t="e">
        <f t="shared" si="280"/>
        <v>#N/A</v>
      </c>
      <c r="P382" s="397" t="e">
        <f t="shared" si="281"/>
        <v>#N/A</v>
      </c>
      <c r="Q382" s="3" t="e">
        <f t="shared" si="282"/>
        <v>#N/A</v>
      </c>
      <c r="R382" s="369" t="e">
        <f t="shared" si="283"/>
        <v>#N/A</v>
      </c>
      <c r="S382" s="369" t="e">
        <f t="shared" si="284"/>
        <v>#N/A</v>
      </c>
      <c r="T382" s="398" t="e">
        <f t="shared" si="285"/>
        <v>#N/A</v>
      </c>
      <c r="U382" s="368"/>
      <c r="V382" s="368"/>
      <c r="W382" s="368"/>
      <c r="X382" s="368"/>
      <c r="Y382" s="368"/>
      <c r="Z382" s="368"/>
      <c r="AA382" s="368"/>
      <c r="AB382" s="368"/>
      <c r="AC382" s="368"/>
      <c r="AD382" s="368"/>
      <c r="AE382" s="368"/>
      <c r="AF382" s="368"/>
      <c r="AG382" s="368"/>
      <c r="AH382" s="368"/>
      <c r="AI382" s="368"/>
      <c r="AJ382" s="368"/>
      <c r="AK382" s="368"/>
      <c r="AL382" s="368"/>
      <c r="AM382" s="368"/>
      <c r="AN382" s="368"/>
    </row>
    <row r="383" spans="1:40" ht="12.75" customHeight="1">
      <c r="A383" s="151">
        <f t="shared" si="273"/>
        <v>27.083333333333332</v>
      </c>
      <c r="B383" s="393">
        <f t="shared" si="286"/>
        <v>1625</v>
      </c>
      <c r="C383" s="186">
        <v>0</v>
      </c>
      <c r="D383" s="394">
        <f t="shared" si="274"/>
        <v>0</v>
      </c>
      <c r="E383" s="395" t="e">
        <f t="shared" ref="E383:F383" si="357">H382</f>
        <v>#N/A</v>
      </c>
      <c r="F383" s="375" t="e">
        <f t="shared" si="357"/>
        <v>#N/A</v>
      </c>
      <c r="G383" s="375" t="e">
        <f t="shared" si="276"/>
        <v>#N/A</v>
      </c>
      <c r="H383" s="395" t="e">
        <f t="shared" si="277"/>
        <v>#N/A</v>
      </c>
      <c r="I383" s="375" t="e">
        <f t="shared" si="278"/>
        <v>#N/A</v>
      </c>
      <c r="J383" s="395" t="e">
        <f t="shared" si="288"/>
        <v>#N/A</v>
      </c>
      <c r="K383" s="396" t="e">
        <f t="shared" si="279"/>
        <v>#N/A</v>
      </c>
      <c r="L383" s="368"/>
      <c r="M383" s="368"/>
      <c r="N383" s="372"/>
      <c r="O383" s="3" t="e">
        <f t="shared" si="280"/>
        <v>#N/A</v>
      </c>
      <c r="P383" s="397" t="e">
        <f t="shared" si="281"/>
        <v>#N/A</v>
      </c>
      <c r="Q383" s="3" t="e">
        <f t="shared" si="282"/>
        <v>#N/A</v>
      </c>
      <c r="R383" s="369" t="e">
        <f t="shared" si="283"/>
        <v>#N/A</v>
      </c>
      <c r="S383" s="369" t="e">
        <f t="shared" si="284"/>
        <v>#N/A</v>
      </c>
      <c r="T383" s="398" t="e">
        <f t="shared" si="285"/>
        <v>#N/A</v>
      </c>
      <c r="U383" s="368"/>
      <c r="V383" s="368"/>
      <c r="W383" s="368"/>
      <c r="X383" s="368"/>
      <c r="Y383" s="368"/>
      <c r="Z383" s="368"/>
      <c r="AA383" s="368"/>
      <c r="AB383" s="368"/>
      <c r="AC383" s="368"/>
      <c r="AD383" s="368"/>
      <c r="AE383" s="368"/>
      <c r="AF383" s="368"/>
      <c r="AG383" s="368"/>
      <c r="AH383" s="368"/>
      <c r="AI383" s="368"/>
      <c r="AJ383" s="368"/>
      <c r="AK383" s="368"/>
      <c r="AL383" s="368"/>
      <c r="AM383" s="368"/>
      <c r="AN383" s="368"/>
    </row>
    <row r="384" spans="1:40" ht="12.75" customHeight="1">
      <c r="A384" s="151">
        <f t="shared" si="273"/>
        <v>27.166666666666668</v>
      </c>
      <c r="B384" s="393">
        <f t="shared" si="286"/>
        <v>1630</v>
      </c>
      <c r="C384" s="186">
        <v>0</v>
      </c>
      <c r="D384" s="394">
        <f t="shared" si="274"/>
        <v>0</v>
      </c>
      <c r="E384" s="395" t="e">
        <f t="shared" ref="E384:F384" si="358">H383</f>
        <v>#N/A</v>
      </c>
      <c r="F384" s="375" t="e">
        <f t="shared" si="358"/>
        <v>#N/A</v>
      </c>
      <c r="G384" s="375" t="e">
        <f t="shared" si="276"/>
        <v>#N/A</v>
      </c>
      <c r="H384" s="395" t="e">
        <f t="shared" si="277"/>
        <v>#N/A</v>
      </c>
      <c r="I384" s="375" t="e">
        <f t="shared" si="278"/>
        <v>#N/A</v>
      </c>
      <c r="J384" s="395" t="e">
        <f t="shared" si="288"/>
        <v>#N/A</v>
      </c>
      <c r="K384" s="396" t="e">
        <f t="shared" si="279"/>
        <v>#N/A</v>
      </c>
      <c r="L384" s="368"/>
      <c r="M384" s="368"/>
      <c r="N384" s="372"/>
      <c r="O384" s="3" t="e">
        <f t="shared" si="280"/>
        <v>#N/A</v>
      </c>
      <c r="P384" s="397" t="e">
        <f t="shared" si="281"/>
        <v>#N/A</v>
      </c>
      <c r="Q384" s="3" t="e">
        <f t="shared" si="282"/>
        <v>#N/A</v>
      </c>
      <c r="R384" s="369" t="e">
        <f t="shared" si="283"/>
        <v>#N/A</v>
      </c>
      <c r="S384" s="369" t="e">
        <f t="shared" si="284"/>
        <v>#N/A</v>
      </c>
      <c r="T384" s="398" t="e">
        <f t="shared" si="285"/>
        <v>#N/A</v>
      </c>
      <c r="U384" s="368"/>
      <c r="V384" s="368"/>
      <c r="W384" s="368"/>
      <c r="X384" s="368"/>
      <c r="Y384" s="368"/>
      <c r="Z384" s="368"/>
      <c r="AA384" s="368"/>
      <c r="AB384" s="368"/>
      <c r="AC384" s="368"/>
      <c r="AD384" s="368"/>
      <c r="AE384" s="368"/>
      <c r="AF384" s="368"/>
      <c r="AG384" s="368"/>
      <c r="AH384" s="368"/>
      <c r="AI384" s="368"/>
      <c r="AJ384" s="368"/>
      <c r="AK384" s="368"/>
      <c r="AL384" s="368"/>
      <c r="AM384" s="368"/>
      <c r="AN384" s="368"/>
    </row>
    <row r="385" spans="1:40" ht="12.75" customHeight="1">
      <c r="A385" s="151">
        <f t="shared" si="273"/>
        <v>27.25</v>
      </c>
      <c r="B385" s="393">
        <f t="shared" si="286"/>
        <v>1635</v>
      </c>
      <c r="C385" s="186">
        <v>0</v>
      </c>
      <c r="D385" s="394">
        <f t="shared" si="274"/>
        <v>0</v>
      </c>
      <c r="E385" s="395" t="e">
        <f t="shared" ref="E385:F385" si="359">H384</f>
        <v>#N/A</v>
      </c>
      <c r="F385" s="375" t="e">
        <f t="shared" si="359"/>
        <v>#N/A</v>
      </c>
      <c r="G385" s="375" t="e">
        <f t="shared" si="276"/>
        <v>#N/A</v>
      </c>
      <c r="H385" s="395" t="e">
        <f t="shared" si="277"/>
        <v>#N/A</v>
      </c>
      <c r="I385" s="375" t="e">
        <f t="shared" si="278"/>
        <v>#N/A</v>
      </c>
      <c r="J385" s="395" t="e">
        <f t="shared" si="288"/>
        <v>#N/A</v>
      </c>
      <c r="K385" s="396" t="e">
        <f t="shared" si="279"/>
        <v>#N/A</v>
      </c>
      <c r="L385" s="368"/>
      <c r="M385" s="368"/>
      <c r="N385" s="372"/>
      <c r="O385" s="3" t="e">
        <f t="shared" si="280"/>
        <v>#N/A</v>
      </c>
      <c r="P385" s="397" t="e">
        <f t="shared" si="281"/>
        <v>#N/A</v>
      </c>
      <c r="Q385" s="3" t="e">
        <f t="shared" si="282"/>
        <v>#N/A</v>
      </c>
      <c r="R385" s="369" t="e">
        <f t="shared" si="283"/>
        <v>#N/A</v>
      </c>
      <c r="S385" s="369" t="e">
        <f t="shared" si="284"/>
        <v>#N/A</v>
      </c>
      <c r="T385" s="398" t="e">
        <f t="shared" si="285"/>
        <v>#N/A</v>
      </c>
      <c r="U385" s="368"/>
      <c r="V385" s="368"/>
      <c r="W385" s="368"/>
      <c r="X385" s="368"/>
      <c r="Y385" s="368"/>
      <c r="Z385" s="368"/>
      <c r="AA385" s="368"/>
      <c r="AB385" s="368"/>
      <c r="AC385" s="368"/>
      <c r="AD385" s="368"/>
      <c r="AE385" s="368"/>
      <c r="AF385" s="368"/>
      <c r="AG385" s="368"/>
      <c r="AH385" s="368"/>
      <c r="AI385" s="368"/>
      <c r="AJ385" s="368"/>
      <c r="AK385" s="368"/>
      <c r="AL385" s="368"/>
      <c r="AM385" s="368"/>
      <c r="AN385" s="368"/>
    </row>
    <row r="386" spans="1:40" ht="12.75" customHeight="1">
      <c r="A386" s="151">
        <f t="shared" si="273"/>
        <v>27.333333333333332</v>
      </c>
      <c r="B386" s="393">
        <f t="shared" si="286"/>
        <v>1640</v>
      </c>
      <c r="C386" s="186">
        <v>0</v>
      </c>
      <c r="D386" s="394">
        <f t="shared" si="274"/>
        <v>0</v>
      </c>
      <c r="E386" s="395" t="e">
        <f t="shared" ref="E386:F386" si="360">H385</f>
        <v>#N/A</v>
      </c>
      <c r="F386" s="375" t="e">
        <f t="shared" si="360"/>
        <v>#N/A</v>
      </c>
      <c r="G386" s="375" t="e">
        <f t="shared" si="276"/>
        <v>#N/A</v>
      </c>
      <c r="H386" s="395" t="e">
        <f t="shared" si="277"/>
        <v>#N/A</v>
      </c>
      <c r="I386" s="375" t="e">
        <f t="shared" si="278"/>
        <v>#N/A</v>
      </c>
      <c r="J386" s="395" t="e">
        <f t="shared" si="288"/>
        <v>#N/A</v>
      </c>
      <c r="K386" s="396" t="e">
        <f t="shared" si="279"/>
        <v>#N/A</v>
      </c>
      <c r="L386" s="368"/>
      <c r="M386" s="368"/>
      <c r="N386" s="372"/>
      <c r="O386" s="3" t="e">
        <f t="shared" si="280"/>
        <v>#N/A</v>
      </c>
      <c r="P386" s="397" t="e">
        <f t="shared" si="281"/>
        <v>#N/A</v>
      </c>
      <c r="Q386" s="3" t="e">
        <f t="shared" si="282"/>
        <v>#N/A</v>
      </c>
      <c r="R386" s="369" t="e">
        <f t="shared" si="283"/>
        <v>#N/A</v>
      </c>
      <c r="S386" s="369" t="e">
        <f t="shared" si="284"/>
        <v>#N/A</v>
      </c>
      <c r="T386" s="398" t="e">
        <f t="shared" si="285"/>
        <v>#N/A</v>
      </c>
      <c r="U386" s="368"/>
      <c r="V386" s="368"/>
      <c r="W386" s="368"/>
      <c r="X386" s="368"/>
      <c r="Y386" s="368"/>
      <c r="Z386" s="368"/>
      <c r="AA386" s="368"/>
      <c r="AB386" s="368"/>
      <c r="AC386" s="368"/>
      <c r="AD386" s="368"/>
      <c r="AE386" s="368"/>
      <c r="AF386" s="368"/>
      <c r="AG386" s="368"/>
      <c r="AH386" s="368"/>
      <c r="AI386" s="368"/>
      <c r="AJ386" s="368"/>
      <c r="AK386" s="368"/>
      <c r="AL386" s="368"/>
      <c r="AM386" s="368"/>
      <c r="AN386" s="368"/>
    </row>
    <row r="387" spans="1:40" ht="12.75" customHeight="1">
      <c r="A387" s="151">
        <f t="shared" si="273"/>
        <v>27.416666666666668</v>
      </c>
      <c r="B387" s="393">
        <f t="shared" si="286"/>
        <v>1645</v>
      </c>
      <c r="C387" s="186">
        <v>0</v>
      </c>
      <c r="D387" s="394">
        <f t="shared" si="274"/>
        <v>0</v>
      </c>
      <c r="E387" s="395" t="e">
        <f t="shared" ref="E387:F387" si="361">H386</f>
        <v>#N/A</v>
      </c>
      <c r="F387" s="375" t="e">
        <f t="shared" si="361"/>
        <v>#N/A</v>
      </c>
      <c r="G387" s="375" t="e">
        <f t="shared" si="276"/>
        <v>#N/A</v>
      </c>
      <c r="H387" s="395" t="e">
        <f t="shared" si="277"/>
        <v>#N/A</v>
      </c>
      <c r="I387" s="375" t="e">
        <f t="shared" si="278"/>
        <v>#N/A</v>
      </c>
      <c r="J387" s="395" t="e">
        <f t="shared" si="288"/>
        <v>#N/A</v>
      </c>
      <c r="K387" s="396" t="e">
        <f t="shared" si="279"/>
        <v>#N/A</v>
      </c>
      <c r="L387" s="368"/>
      <c r="M387" s="368"/>
      <c r="N387" s="372"/>
      <c r="O387" s="3" t="e">
        <f t="shared" si="280"/>
        <v>#N/A</v>
      </c>
      <c r="P387" s="397" t="e">
        <f t="shared" si="281"/>
        <v>#N/A</v>
      </c>
      <c r="Q387" s="3" t="e">
        <f t="shared" si="282"/>
        <v>#N/A</v>
      </c>
      <c r="R387" s="369" t="e">
        <f t="shared" si="283"/>
        <v>#N/A</v>
      </c>
      <c r="S387" s="369" t="e">
        <f t="shared" si="284"/>
        <v>#N/A</v>
      </c>
      <c r="T387" s="398" t="e">
        <f t="shared" si="285"/>
        <v>#N/A</v>
      </c>
      <c r="U387" s="368"/>
      <c r="V387" s="368"/>
      <c r="W387" s="368"/>
      <c r="X387" s="368"/>
      <c r="Y387" s="368"/>
      <c r="Z387" s="368"/>
      <c r="AA387" s="368"/>
      <c r="AB387" s="368"/>
      <c r="AC387" s="368"/>
      <c r="AD387" s="368"/>
      <c r="AE387" s="368"/>
      <c r="AF387" s="368"/>
      <c r="AG387" s="368"/>
      <c r="AH387" s="368"/>
      <c r="AI387" s="368"/>
      <c r="AJ387" s="368"/>
      <c r="AK387" s="368"/>
      <c r="AL387" s="368"/>
      <c r="AM387" s="368"/>
      <c r="AN387" s="368"/>
    </row>
    <row r="388" spans="1:40" ht="12.75" customHeight="1">
      <c r="A388" s="151">
        <f t="shared" si="273"/>
        <v>27.5</v>
      </c>
      <c r="B388" s="393">
        <f t="shared" si="286"/>
        <v>1650</v>
      </c>
      <c r="C388" s="186">
        <v>0</v>
      </c>
      <c r="D388" s="394">
        <f t="shared" si="274"/>
        <v>0</v>
      </c>
      <c r="E388" s="395" t="e">
        <f t="shared" ref="E388:F388" si="362">H387</f>
        <v>#N/A</v>
      </c>
      <c r="F388" s="375" t="e">
        <f t="shared" si="362"/>
        <v>#N/A</v>
      </c>
      <c r="G388" s="375" t="e">
        <f t="shared" si="276"/>
        <v>#N/A</v>
      </c>
      <c r="H388" s="395" t="e">
        <f t="shared" si="277"/>
        <v>#N/A</v>
      </c>
      <c r="I388" s="375" t="e">
        <f t="shared" si="278"/>
        <v>#N/A</v>
      </c>
      <c r="J388" s="395" t="e">
        <f t="shared" si="288"/>
        <v>#N/A</v>
      </c>
      <c r="K388" s="396" t="e">
        <f t="shared" si="279"/>
        <v>#N/A</v>
      </c>
      <c r="L388" s="368"/>
      <c r="M388" s="368"/>
      <c r="N388" s="372"/>
      <c r="O388" s="3" t="e">
        <f t="shared" si="280"/>
        <v>#N/A</v>
      </c>
      <c r="P388" s="397" t="e">
        <f t="shared" si="281"/>
        <v>#N/A</v>
      </c>
      <c r="Q388" s="3" t="e">
        <f t="shared" si="282"/>
        <v>#N/A</v>
      </c>
      <c r="R388" s="369" t="e">
        <f t="shared" si="283"/>
        <v>#N/A</v>
      </c>
      <c r="S388" s="369" t="e">
        <f t="shared" si="284"/>
        <v>#N/A</v>
      </c>
      <c r="T388" s="398" t="e">
        <f t="shared" si="285"/>
        <v>#N/A</v>
      </c>
      <c r="U388" s="368"/>
      <c r="V388" s="368"/>
      <c r="W388" s="368"/>
      <c r="X388" s="368"/>
      <c r="Y388" s="368"/>
      <c r="Z388" s="368"/>
      <c r="AA388" s="368"/>
      <c r="AB388" s="368"/>
      <c r="AC388" s="368"/>
      <c r="AD388" s="368"/>
      <c r="AE388" s="368"/>
      <c r="AF388" s="368"/>
      <c r="AG388" s="368"/>
      <c r="AH388" s="368"/>
      <c r="AI388" s="368"/>
      <c r="AJ388" s="368"/>
      <c r="AK388" s="368"/>
      <c r="AL388" s="368"/>
      <c r="AM388" s="368"/>
      <c r="AN388" s="368"/>
    </row>
    <row r="389" spans="1:40" ht="12.75" customHeight="1">
      <c r="A389" s="151">
        <f t="shared" si="273"/>
        <v>27.583333333333332</v>
      </c>
      <c r="B389" s="393">
        <f t="shared" si="286"/>
        <v>1655</v>
      </c>
      <c r="C389" s="186">
        <v>0</v>
      </c>
      <c r="D389" s="394">
        <f t="shared" si="274"/>
        <v>0</v>
      </c>
      <c r="E389" s="395" t="e">
        <f t="shared" ref="E389:F389" si="363">H388</f>
        <v>#N/A</v>
      </c>
      <c r="F389" s="375" t="e">
        <f t="shared" si="363"/>
        <v>#N/A</v>
      </c>
      <c r="G389" s="375" t="e">
        <f t="shared" si="276"/>
        <v>#N/A</v>
      </c>
      <c r="H389" s="395" t="e">
        <f t="shared" si="277"/>
        <v>#N/A</v>
      </c>
      <c r="I389" s="375" t="e">
        <f t="shared" si="278"/>
        <v>#N/A</v>
      </c>
      <c r="J389" s="395" t="e">
        <f t="shared" si="288"/>
        <v>#N/A</v>
      </c>
      <c r="K389" s="396" t="e">
        <f t="shared" si="279"/>
        <v>#N/A</v>
      </c>
      <c r="L389" s="368"/>
      <c r="M389" s="368"/>
      <c r="N389" s="372"/>
      <c r="O389" s="3" t="e">
        <f t="shared" si="280"/>
        <v>#N/A</v>
      </c>
      <c r="P389" s="397" t="e">
        <f t="shared" si="281"/>
        <v>#N/A</v>
      </c>
      <c r="Q389" s="3" t="e">
        <f t="shared" si="282"/>
        <v>#N/A</v>
      </c>
      <c r="R389" s="369" t="e">
        <f t="shared" si="283"/>
        <v>#N/A</v>
      </c>
      <c r="S389" s="369" t="e">
        <f t="shared" si="284"/>
        <v>#N/A</v>
      </c>
      <c r="T389" s="398" t="e">
        <f t="shared" si="285"/>
        <v>#N/A</v>
      </c>
      <c r="U389" s="368"/>
      <c r="V389" s="368"/>
      <c r="W389" s="368"/>
      <c r="X389" s="368"/>
      <c r="Y389" s="368"/>
      <c r="Z389" s="368"/>
      <c r="AA389" s="368"/>
      <c r="AB389" s="368"/>
      <c r="AC389" s="368"/>
      <c r="AD389" s="368"/>
      <c r="AE389" s="368"/>
      <c r="AF389" s="368"/>
      <c r="AG389" s="368"/>
      <c r="AH389" s="368"/>
      <c r="AI389" s="368"/>
      <c r="AJ389" s="368"/>
      <c r="AK389" s="368"/>
      <c r="AL389" s="368"/>
      <c r="AM389" s="368"/>
      <c r="AN389" s="368"/>
    </row>
    <row r="390" spans="1:40" ht="12.75" customHeight="1">
      <c r="A390" s="151">
        <f t="shared" si="273"/>
        <v>27.666666666666668</v>
      </c>
      <c r="B390" s="393">
        <f t="shared" si="286"/>
        <v>1660</v>
      </c>
      <c r="C390" s="186">
        <v>0</v>
      </c>
      <c r="D390" s="394">
        <f t="shared" si="274"/>
        <v>0</v>
      </c>
      <c r="E390" s="395" t="e">
        <f t="shared" ref="E390:F390" si="364">H389</f>
        <v>#N/A</v>
      </c>
      <c r="F390" s="375" t="e">
        <f t="shared" si="364"/>
        <v>#N/A</v>
      </c>
      <c r="G390" s="375" t="e">
        <f t="shared" si="276"/>
        <v>#N/A</v>
      </c>
      <c r="H390" s="395" t="e">
        <f t="shared" si="277"/>
        <v>#N/A</v>
      </c>
      <c r="I390" s="375" t="e">
        <f t="shared" si="278"/>
        <v>#N/A</v>
      </c>
      <c r="J390" s="395" t="e">
        <f t="shared" si="288"/>
        <v>#N/A</v>
      </c>
      <c r="K390" s="396" t="e">
        <f t="shared" si="279"/>
        <v>#N/A</v>
      </c>
      <c r="L390" s="368"/>
      <c r="M390" s="368"/>
      <c r="N390" s="372"/>
      <c r="O390" s="3" t="e">
        <f t="shared" si="280"/>
        <v>#N/A</v>
      </c>
      <c r="P390" s="397" t="e">
        <f t="shared" si="281"/>
        <v>#N/A</v>
      </c>
      <c r="Q390" s="3" t="e">
        <f t="shared" si="282"/>
        <v>#N/A</v>
      </c>
      <c r="R390" s="369" t="e">
        <f t="shared" si="283"/>
        <v>#N/A</v>
      </c>
      <c r="S390" s="369" t="e">
        <f t="shared" si="284"/>
        <v>#N/A</v>
      </c>
      <c r="T390" s="398" t="e">
        <f t="shared" si="285"/>
        <v>#N/A</v>
      </c>
      <c r="U390" s="368"/>
      <c r="V390" s="368"/>
      <c r="W390" s="368"/>
      <c r="X390" s="368"/>
      <c r="Y390" s="368"/>
      <c r="Z390" s="368"/>
      <c r="AA390" s="368"/>
      <c r="AB390" s="368"/>
      <c r="AC390" s="368"/>
      <c r="AD390" s="368"/>
      <c r="AE390" s="368"/>
      <c r="AF390" s="368"/>
      <c r="AG390" s="368"/>
      <c r="AH390" s="368"/>
      <c r="AI390" s="368"/>
      <c r="AJ390" s="368"/>
      <c r="AK390" s="368"/>
      <c r="AL390" s="368"/>
      <c r="AM390" s="368"/>
      <c r="AN390" s="368"/>
    </row>
    <row r="391" spans="1:40" ht="12.75" customHeight="1">
      <c r="A391" s="151">
        <f t="shared" si="273"/>
        <v>27.75</v>
      </c>
      <c r="B391" s="393">
        <f t="shared" si="286"/>
        <v>1665</v>
      </c>
      <c r="C391" s="186">
        <v>0</v>
      </c>
      <c r="D391" s="394">
        <f t="shared" si="274"/>
        <v>0</v>
      </c>
      <c r="E391" s="395" t="e">
        <f t="shared" ref="E391:F391" si="365">H390</f>
        <v>#N/A</v>
      </c>
      <c r="F391" s="375" t="e">
        <f t="shared" si="365"/>
        <v>#N/A</v>
      </c>
      <c r="G391" s="375" t="e">
        <f t="shared" si="276"/>
        <v>#N/A</v>
      </c>
      <c r="H391" s="395" t="e">
        <f t="shared" si="277"/>
        <v>#N/A</v>
      </c>
      <c r="I391" s="375" t="e">
        <f t="shared" si="278"/>
        <v>#N/A</v>
      </c>
      <c r="J391" s="395" t="e">
        <f t="shared" si="288"/>
        <v>#N/A</v>
      </c>
      <c r="K391" s="396" t="e">
        <f t="shared" si="279"/>
        <v>#N/A</v>
      </c>
      <c r="L391" s="368"/>
      <c r="M391" s="368"/>
      <c r="N391" s="372"/>
      <c r="O391" s="3" t="e">
        <f t="shared" si="280"/>
        <v>#N/A</v>
      </c>
      <c r="P391" s="397" t="e">
        <f t="shared" si="281"/>
        <v>#N/A</v>
      </c>
      <c r="Q391" s="3" t="e">
        <f t="shared" si="282"/>
        <v>#N/A</v>
      </c>
      <c r="R391" s="369" t="e">
        <f t="shared" si="283"/>
        <v>#N/A</v>
      </c>
      <c r="S391" s="369" t="e">
        <f t="shared" si="284"/>
        <v>#N/A</v>
      </c>
      <c r="T391" s="398" t="e">
        <f t="shared" si="285"/>
        <v>#N/A</v>
      </c>
      <c r="U391" s="368"/>
      <c r="V391" s="368"/>
      <c r="W391" s="368"/>
      <c r="X391" s="368"/>
      <c r="Y391" s="368"/>
      <c r="Z391" s="368"/>
      <c r="AA391" s="368"/>
      <c r="AB391" s="368"/>
      <c r="AC391" s="368"/>
      <c r="AD391" s="368"/>
      <c r="AE391" s="368"/>
      <c r="AF391" s="368"/>
      <c r="AG391" s="368"/>
      <c r="AH391" s="368"/>
      <c r="AI391" s="368"/>
      <c r="AJ391" s="368"/>
      <c r="AK391" s="368"/>
      <c r="AL391" s="368"/>
      <c r="AM391" s="368"/>
      <c r="AN391" s="368"/>
    </row>
    <row r="392" spans="1:40" ht="12.75" customHeight="1">
      <c r="A392" s="151">
        <f t="shared" si="273"/>
        <v>27.833333333333332</v>
      </c>
      <c r="B392" s="393">
        <f t="shared" si="286"/>
        <v>1670</v>
      </c>
      <c r="C392" s="186">
        <v>0</v>
      </c>
      <c r="D392" s="394">
        <f t="shared" si="274"/>
        <v>0</v>
      </c>
      <c r="E392" s="395" t="e">
        <f t="shared" ref="E392:F392" si="366">H391</f>
        <v>#N/A</v>
      </c>
      <c r="F392" s="375" t="e">
        <f t="shared" si="366"/>
        <v>#N/A</v>
      </c>
      <c r="G392" s="375" t="e">
        <f t="shared" si="276"/>
        <v>#N/A</v>
      </c>
      <c r="H392" s="395" t="e">
        <f t="shared" si="277"/>
        <v>#N/A</v>
      </c>
      <c r="I392" s="375" t="e">
        <f t="shared" si="278"/>
        <v>#N/A</v>
      </c>
      <c r="J392" s="395" t="e">
        <f t="shared" si="288"/>
        <v>#N/A</v>
      </c>
      <c r="K392" s="396" t="e">
        <f t="shared" si="279"/>
        <v>#N/A</v>
      </c>
      <c r="L392" s="368"/>
      <c r="M392" s="368"/>
      <c r="N392" s="372"/>
      <c r="O392" s="3" t="e">
        <f t="shared" si="280"/>
        <v>#N/A</v>
      </c>
      <c r="P392" s="397" t="e">
        <f t="shared" si="281"/>
        <v>#N/A</v>
      </c>
      <c r="Q392" s="3" t="e">
        <f t="shared" si="282"/>
        <v>#N/A</v>
      </c>
      <c r="R392" s="369" t="e">
        <f t="shared" si="283"/>
        <v>#N/A</v>
      </c>
      <c r="S392" s="369" t="e">
        <f t="shared" si="284"/>
        <v>#N/A</v>
      </c>
      <c r="T392" s="398" t="e">
        <f t="shared" si="285"/>
        <v>#N/A</v>
      </c>
      <c r="U392" s="368"/>
      <c r="V392" s="368"/>
      <c r="W392" s="368"/>
      <c r="X392" s="368"/>
      <c r="Y392" s="368"/>
      <c r="Z392" s="368"/>
      <c r="AA392" s="368"/>
      <c r="AB392" s="368"/>
      <c r="AC392" s="368"/>
      <c r="AD392" s="368"/>
      <c r="AE392" s="368"/>
      <c r="AF392" s="368"/>
      <c r="AG392" s="368"/>
      <c r="AH392" s="368"/>
      <c r="AI392" s="368"/>
      <c r="AJ392" s="368"/>
      <c r="AK392" s="368"/>
      <c r="AL392" s="368"/>
      <c r="AM392" s="368"/>
      <c r="AN392" s="368"/>
    </row>
    <row r="393" spans="1:40" ht="12.75" customHeight="1">
      <c r="A393" s="151">
        <f t="shared" si="273"/>
        <v>27.916666666666668</v>
      </c>
      <c r="B393" s="393">
        <f t="shared" si="286"/>
        <v>1675</v>
      </c>
      <c r="C393" s="186">
        <v>0</v>
      </c>
      <c r="D393" s="394">
        <f t="shared" si="274"/>
        <v>0</v>
      </c>
      <c r="E393" s="395" t="e">
        <f t="shared" ref="E393:F393" si="367">H392</f>
        <v>#N/A</v>
      </c>
      <c r="F393" s="375" t="e">
        <f t="shared" si="367"/>
        <v>#N/A</v>
      </c>
      <c r="G393" s="375" t="e">
        <f t="shared" si="276"/>
        <v>#N/A</v>
      </c>
      <c r="H393" s="395" t="e">
        <f t="shared" si="277"/>
        <v>#N/A</v>
      </c>
      <c r="I393" s="375" t="e">
        <f t="shared" si="278"/>
        <v>#N/A</v>
      </c>
      <c r="J393" s="395" t="e">
        <f t="shared" si="288"/>
        <v>#N/A</v>
      </c>
      <c r="K393" s="396" t="e">
        <f t="shared" si="279"/>
        <v>#N/A</v>
      </c>
      <c r="L393" s="368"/>
      <c r="M393" s="368"/>
      <c r="N393" s="372"/>
      <c r="O393" s="3" t="e">
        <f t="shared" si="280"/>
        <v>#N/A</v>
      </c>
      <c r="P393" s="397" t="e">
        <f t="shared" si="281"/>
        <v>#N/A</v>
      </c>
      <c r="Q393" s="3" t="e">
        <f t="shared" si="282"/>
        <v>#N/A</v>
      </c>
      <c r="R393" s="369" t="e">
        <f t="shared" si="283"/>
        <v>#N/A</v>
      </c>
      <c r="S393" s="369" t="e">
        <f t="shared" si="284"/>
        <v>#N/A</v>
      </c>
      <c r="T393" s="398" t="e">
        <f t="shared" si="285"/>
        <v>#N/A</v>
      </c>
      <c r="U393" s="368"/>
      <c r="V393" s="368"/>
      <c r="W393" s="368"/>
      <c r="X393" s="368"/>
      <c r="Y393" s="368"/>
      <c r="Z393" s="368"/>
      <c r="AA393" s="368"/>
      <c r="AB393" s="368"/>
      <c r="AC393" s="368"/>
      <c r="AD393" s="368"/>
      <c r="AE393" s="368"/>
      <c r="AF393" s="368"/>
      <c r="AG393" s="368"/>
      <c r="AH393" s="368"/>
      <c r="AI393" s="368"/>
      <c r="AJ393" s="368"/>
      <c r="AK393" s="368"/>
      <c r="AL393" s="368"/>
      <c r="AM393" s="368"/>
      <c r="AN393" s="368"/>
    </row>
    <row r="394" spans="1:40" ht="12.75" customHeight="1">
      <c r="A394" s="151">
        <f t="shared" si="273"/>
        <v>28</v>
      </c>
      <c r="B394" s="393">
        <f t="shared" si="286"/>
        <v>1680</v>
      </c>
      <c r="C394" s="186">
        <v>0</v>
      </c>
      <c r="D394" s="394">
        <f t="shared" si="274"/>
        <v>0</v>
      </c>
      <c r="E394" s="395" t="e">
        <f t="shared" ref="E394:F394" si="368">H393</f>
        <v>#N/A</v>
      </c>
      <c r="F394" s="375" t="e">
        <f t="shared" si="368"/>
        <v>#N/A</v>
      </c>
      <c r="G394" s="375" t="e">
        <f t="shared" si="276"/>
        <v>#N/A</v>
      </c>
      <c r="H394" s="395" t="e">
        <f t="shared" si="277"/>
        <v>#N/A</v>
      </c>
      <c r="I394" s="375" t="e">
        <f t="shared" si="278"/>
        <v>#N/A</v>
      </c>
      <c r="J394" s="395" t="e">
        <f t="shared" si="288"/>
        <v>#N/A</v>
      </c>
      <c r="K394" s="396" t="e">
        <f t="shared" si="279"/>
        <v>#N/A</v>
      </c>
      <c r="L394" s="368"/>
      <c r="M394" s="368"/>
      <c r="N394" s="372"/>
      <c r="O394" s="3" t="e">
        <f t="shared" si="280"/>
        <v>#N/A</v>
      </c>
      <c r="P394" s="397" t="e">
        <f t="shared" si="281"/>
        <v>#N/A</v>
      </c>
      <c r="Q394" s="3" t="e">
        <f t="shared" si="282"/>
        <v>#N/A</v>
      </c>
      <c r="R394" s="369" t="e">
        <f t="shared" si="283"/>
        <v>#N/A</v>
      </c>
      <c r="S394" s="369" t="e">
        <f t="shared" si="284"/>
        <v>#N/A</v>
      </c>
      <c r="T394" s="398" t="e">
        <f t="shared" si="285"/>
        <v>#N/A</v>
      </c>
      <c r="U394" s="368"/>
      <c r="V394" s="368"/>
      <c r="W394" s="368"/>
      <c r="X394" s="368"/>
      <c r="Y394" s="368"/>
      <c r="Z394" s="368"/>
      <c r="AA394" s="368"/>
      <c r="AB394" s="368"/>
      <c r="AC394" s="368"/>
      <c r="AD394" s="368"/>
      <c r="AE394" s="368"/>
      <c r="AF394" s="368"/>
      <c r="AG394" s="368"/>
      <c r="AH394" s="368"/>
      <c r="AI394" s="368"/>
      <c r="AJ394" s="368"/>
      <c r="AK394" s="368"/>
      <c r="AL394" s="368"/>
      <c r="AM394" s="368"/>
      <c r="AN394" s="368"/>
    </row>
    <row r="395" spans="1:40" ht="12.75" customHeight="1">
      <c r="A395" s="151">
        <f t="shared" si="273"/>
        <v>28.083333333333332</v>
      </c>
      <c r="B395" s="393">
        <f t="shared" si="286"/>
        <v>1685</v>
      </c>
      <c r="C395" s="186">
        <v>0</v>
      </c>
      <c r="D395" s="394">
        <f t="shared" si="274"/>
        <v>0</v>
      </c>
      <c r="E395" s="395" t="e">
        <f t="shared" ref="E395:F395" si="369">H394</f>
        <v>#N/A</v>
      </c>
      <c r="F395" s="375" t="e">
        <f t="shared" si="369"/>
        <v>#N/A</v>
      </c>
      <c r="G395" s="375" t="e">
        <f t="shared" si="276"/>
        <v>#N/A</v>
      </c>
      <c r="H395" s="395" t="e">
        <f t="shared" si="277"/>
        <v>#N/A</v>
      </c>
      <c r="I395" s="375" t="e">
        <f t="shared" si="278"/>
        <v>#N/A</v>
      </c>
      <c r="J395" s="395" t="e">
        <f t="shared" si="288"/>
        <v>#N/A</v>
      </c>
      <c r="K395" s="396" t="e">
        <f t="shared" si="279"/>
        <v>#N/A</v>
      </c>
      <c r="L395" s="368"/>
      <c r="M395" s="368"/>
      <c r="N395" s="372"/>
      <c r="O395" s="3" t="e">
        <f t="shared" si="280"/>
        <v>#N/A</v>
      </c>
      <c r="P395" s="397" t="e">
        <f t="shared" si="281"/>
        <v>#N/A</v>
      </c>
      <c r="Q395" s="3" t="e">
        <f t="shared" si="282"/>
        <v>#N/A</v>
      </c>
      <c r="R395" s="369" t="e">
        <f t="shared" si="283"/>
        <v>#N/A</v>
      </c>
      <c r="S395" s="369" t="e">
        <f t="shared" si="284"/>
        <v>#N/A</v>
      </c>
      <c r="T395" s="398" t="e">
        <f t="shared" si="285"/>
        <v>#N/A</v>
      </c>
      <c r="U395" s="368"/>
      <c r="V395" s="368"/>
      <c r="W395" s="368"/>
      <c r="X395" s="368"/>
      <c r="Y395" s="368"/>
      <c r="Z395" s="368"/>
      <c r="AA395" s="368"/>
      <c r="AB395" s="368"/>
      <c r="AC395" s="368"/>
      <c r="AD395" s="368"/>
      <c r="AE395" s="368"/>
      <c r="AF395" s="368"/>
      <c r="AG395" s="368"/>
      <c r="AH395" s="368"/>
      <c r="AI395" s="368"/>
      <c r="AJ395" s="368"/>
      <c r="AK395" s="368"/>
      <c r="AL395" s="368"/>
      <c r="AM395" s="368"/>
      <c r="AN395" s="368"/>
    </row>
    <row r="396" spans="1:40" ht="12.75" customHeight="1">
      <c r="A396" s="151">
        <f t="shared" si="273"/>
        <v>28.166666666666668</v>
      </c>
      <c r="B396" s="393">
        <f t="shared" si="286"/>
        <v>1690</v>
      </c>
      <c r="C396" s="186">
        <v>0</v>
      </c>
      <c r="D396" s="394">
        <f t="shared" si="274"/>
        <v>0</v>
      </c>
      <c r="E396" s="395" t="e">
        <f t="shared" ref="E396:F396" si="370">H395</f>
        <v>#N/A</v>
      </c>
      <c r="F396" s="375" t="e">
        <f t="shared" si="370"/>
        <v>#N/A</v>
      </c>
      <c r="G396" s="375" t="e">
        <f t="shared" si="276"/>
        <v>#N/A</v>
      </c>
      <c r="H396" s="395" t="e">
        <f t="shared" si="277"/>
        <v>#N/A</v>
      </c>
      <c r="I396" s="375" t="e">
        <f t="shared" si="278"/>
        <v>#N/A</v>
      </c>
      <c r="J396" s="395" t="e">
        <f t="shared" si="288"/>
        <v>#N/A</v>
      </c>
      <c r="K396" s="396" t="e">
        <f t="shared" si="279"/>
        <v>#N/A</v>
      </c>
      <c r="L396" s="368"/>
      <c r="M396" s="368"/>
      <c r="N396" s="372"/>
      <c r="O396" s="3" t="e">
        <f t="shared" si="280"/>
        <v>#N/A</v>
      </c>
      <c r="P396" s="397" t="e">
        <f t="shared" si="281"/>
        <v>#N/A</v>
      </c>
      <c r="Q396" s="3" t="e">
        <f t="shared" si="282"/>
        <v>#N/A</v>
      </c>
      <c r="R396" s="369" t="e">
        <f t="shared" si="283"/>
        <v>#N/A</v>
      </c>
      <c r="S396" s="369" t="e">
        <f t="shared" si="284"/>
        <v>#N/A</v>
      </c>
      <c r="T396" s="398" t="e">
        <f t="shared" si="285"/>
        <v>#N/A</v>
      </c>
      <c r="U396" s="368"/>
      <c r="V396" s="368"/>
      <c r="W396" s="368"/>
      <c r="X396" s="368"/>
      <c r="Y396" s="368"/>
      <c r="Z396" s="368"/>
      <c r="AA396" s="368"/>
      <c r="AB396" s="368"/>
      <c r="AC396" s="368"/>
      <c r="AD396" s="368"/>
      <c r="AE396" s="368"/>
      <c r="AF396" s="368"/>
      <c r="AG396" s="368"/>
      <c r="AH396" s="368"/>
      <c r="AI396" s="368"/>
      <c r="AJ396" s="368"/>
      <c r="AK396" s="368"/>
      <c r="AL396" s="368"/>
      <c r="AM396" s="368"/>
      <c r="AN396" s="368"/>
    </row>
    <row r="397" spans="1:40" ht="12.75" customHeight="1">
      <c r="A397" s="151">
        <f t="shared" si="273"/>
        <v>28.25</v>
      </c>
      <c r="B397" s="393">
        <f t="shared" si="286"/>
        <v>1695</v>
      </c>
      <c r="C397" s="186">
        <v>0</v>
      </c>
      <c r="D397" s="394">
        <f t="shared" si="274"/>
        <v>0</v>
      </c>
      <c r="E397" s="395" t="e">
        <f t="shared" ref="E397:F397" si="371">H396</f>
        <v>#N/A</v>
      </c>
      <c r="F397" s="375" t="e">
        <f t="shared" si="371"/>
        <v>#N/A</v>
      </c>
      <c r="G397" s="375" t="e">
        <f t="shared" si="276"/>
        <v>#N/A</v>
      </c>
      <c r="H397" s="395" t="e">
        <f t="shared" si="277"/>
        <v>#N/A</v>
      </c>
      <c r="I397" s="375" t="e">
        <f t="shared" si="278"/>
        <v>#N/A</v>
      </c>
      <c r="J397" s="395" t="e">
        <f t="shared" si="288"/>
        <v>#N/A</v>
      </c>
      <c r="K397" s="396" t="e">
        <f t="shared" si="279"/>
        <v>#N/A</v>
      </c>
      <c r="L397" s="368"/>
      <c r="M397" s="368"/>
      <c r="N397" s="372"/>
      <c r="O397" s="3" t="e">
        <f t="shared" si="280"/>
        <v>#N/A</v>
      </c>
      <c r="P397" s="397" t="e">
        <f t="shared" si="281"/>
        <v>#N/A</v>
      </c>
      <c r="Q397" s="3" t="e">
        <f t="shared" si="282"/>
        <v>#N/A</v>
      </c>
      <c r="R397" s="369" t="e">
        <f t="shared" si="283"/>
        <v>#N/A</v>
      </c>
      <c r="S397" s="369" t="e">
        <f t="shared" si="284"/>
        <v>#N/A</v>
      </c>
      <c r="T397" s="398" t="e">
        <f t="shared" si="285"/>
        <v>#N/A</v>
      </c>
      <c r="U397" s="368"/>
      <c r="V397" s="368"/>
      <c r="W397" s="368"/>
      <c r="X397" s="368"/>
      <c r="Y397" s="368"/>
      <c r="Z397" s="368"/>
      <c r="AA397" s="368"/>
      <c r="AB397" s="368"/>
      <c r="AC397" s="368"/>
      <c r="AD397" s="368"/>
      <c r="AE397" s="368"/>
      <c r="AF397" s="368"/>
      <c r="AG397" s="368"/>
      <c r="AH397" s="368"/>
      <c r="AI397" s="368"/>
      <c r="AJ397" s="368"/>
      <c r="AK397" s="368"/>
      <c r="AL397" s="368"/>
      <c r="AM397" s="368"/>
      <c r="AN397" s="368"/>
    </row>
    <row r="398" spans="1:40" ht="12.75" customHeight="1">
      <c r="A398" s="151">
        <f t="shared" si="273"/>
        <v>28.333333333333332</v>
      </c>
      <c r="B398" s="393">
        <f t="shared" si="286"/>
        <v>1700</v>
      </c>
      <c r="C398" s="186">
        <v>0</v>
      </c>
      <c r="D398" s="394">
        <f t="shared" si="274"/>
        <v>0</v>
      </c>
      <c r="E398" s="395" t="e">
        <f t="shared" ref="E398:F398" si="372">H397</f>
        <v>#N/A</v>
      </c>
      <c r="F398" s="375" t="e">
        <f t="shared" si="372"/>
        <v>#N/A</v>
      </c>
      <c r="G398" s="375" t="e">
        <f t="shared" si="276"/>
        <v>#N/A</v>
      </c>
      <c r="H398" s="395" t="e">
        <f t="shared" si="277"/>
        <v>#N/A</v>
      </c>
      <c r="I398" s="375" t="e">
        <f t="shared" si="278"/>
        <v>#N/A</v>
      </c>
      <c r="J398" s="395" t="e">
        <f t="shared" si="288"/>
        <v>#N/A</v>
      </c>
      <c r="K398" s="396" t="e">
        <f t="shared" si="279"/>
        <v>#N/A</v>
      </c>
      <c r="L398" s="368"/>
      <c r="M398" s="368"/>
      <c r="N398" s="372"/>
      <c r="O398" s="3" t="e">
        <f t="shared" si="280"/>
        <v>#N/A</v>
      </c>
      <c r="P398" s="397" t="e">
        <f t="shared" si="281"/>
        <v>#N/A</v>
      </c>
      <c r="Q398" s="3" t="e">
        <f t="shared" si="282"/>
        <v>#N/A</v>
      </c>
      <c r="R398" s="369" t="e">
        <f t="shared" si="283"/>
        <v>#N/A</v>
      </c>
      <c r="S398" s="369" t="e">
        <f t="shared" si="284"/>
        <v>#N/A</v>
      </c>
      <c r="T398" s="398" t="e">
        <f t="shared" si="285"/>
        <v>#N/A</v>
      </c>
      <c r="U398" s="368"/>
      <c r="V398" s="368"/>
      <c r="W398" s="368"/>
      <c r="X398" s="368"/>
      <c r="Y398" s="368"/>
      <c r="Z398" s="368"/>
      <c r="AA398" s="368"/>
      <c r="AB398" s="368"/>
      <c r="AC398" s="368"/>
      <c r="AD398" s="368"/>
      <c r="AE398" s="368"/>
      <c r="AF398" s="368"/>
      <c r="AG398" s="368"/>
      <c r="AH398" s="368"/>
      <c r="AI398" s="368"/>
      <c r="AJ398" s="368"/>
      <c r="AK398" s="368"/>
      <c r="AL398" s="368"/>
      <c r="AM398" s="368"/>
      <c r="AN398" s="368"/>
    </row>
    <row r="399" spans="1:40" ht="12.75" customHeight="1">
      <c r="A399" s="151">
        <f t="shared" si="273"/>
        <v>28.416666666666668</v>
      </c>
      <c r="B399" s="393">
        <f t="shared" si="286"/>
        <v>1705</v>
      </c>
      <c r="C399" s="186">
        <v>0</v>
      </c>
      <c r="D399" s="394">
        <f t="shared" si="274"/>
        <v>0</v>
      </c>
      <c r="E399" s="395" t="e">
        <f t="shared" ref="E399:F399" si="373">H398</f>
        <v>#N/A</v>
      </c>
      <c r="F399" s="375" t="e">
        <f t="shared" si="373"/>
        <v>#N/A</v>
      </c>
      <c r="G399" s="375" t="e">
        <f t="shared" si="276"/>
        <v>#N/A</v>
      </c>
      <c r="H399" s="395" t="e">
        <f t="shared" si="277"/>
        <v>#N/A</v>
      </c>
      <c r="I399" s="375" t="e">
        <f t="shared" si="278"/>
        <v>#N/A</v>
      </c>
      <c r="J399" s="395" t="e">
        <f t="shared" si="288"/>
        <v>#N/A</v>
      </c>
      <c r="K399" s="396" t="e">
        <f t="shared" si="279"/>
        <v>#N/A</v>
      </c>
      <c r="L399" s="368"/>
      <c r="M399" s="368"/>
      <c r="N399" s="372"/>
      <c r="O399" s="3" t="e">
        <f t="shared" si="280"/>
        <v>#N/A</v>
      </c>
      <c r="P399" s="397" t="e">
        <f t="shared" si="281"/>
        <v>#N/A</v>
      </c>
      <c r="Q399" s="3" t="e">
        <f t="shared" si="282"/>
        <v>#N/A</v>
      </c>
      <c r="R399" s="369" t="e">
        <f t="shared" si="283"/>
        <v>#N/A</v>
      </c>
      <c r="S399" s="369" t="e">
        <f t="shared" si="284"/>
        <v>#N/A</v>
      </c>
      <c r="T399" s="398" t="e">
        <f t="shared" si="285"/>
        <v>#N/A</v>
      </c>
      <c r="U399" s="368"/>
      <c r="V399" s="368"/>
      <c r="W399" s="368"/>
      <c r="X399" s="368"/>
      <c r="Y399" s="368"/>
      <c r="Z399" s="368"/>
      <c r="AA399" s="368"/>
      <c r="AB399" s="368"/>
      <c r="AC399" s="368"/>
      <c r="AD399" s="368"/>
      <c r="AE399" s="368"/>
      <c r="AF399" s="368"/>
      <c r="AG399" s="368"/>
      <c r="AH399" s="368"/>
      <c r="AI399" s="368"/>
      <c r="AJ399" s="368"/>
      <c r="AK399" s="368"/>
      <c r="AL399" s="368"/>
      <c r="AM399" s="368"/>
      <c r="AN399" s="368"/>
    </row>
    <row r="400" spans="1:40" ht="12.75" customHeight="1">
      <c r="A400" s="151">
        <f t="shared" si="273"/>
        <v>28.5</v>
      </c>
      <c r="B400" s="393">
        <f t="shared" si="286"/>
        <v>1710</v>
      </c>
      <c r="C400" s="186">
        <v>0</v>
      </c>
      <c r="D400" s="394">
        <f t="shared" si="274"/>
        <v>0</v>
      </c>
      <c r="E400" s="395" t="e">
        <f t="shared" ref="E400:F400" si="374">H399</f>
        <v>#N/A</v>
      </c>
      <c r="F400" s="375" t="e">
        <f t="shared" si="374"/>
        <v>#N/A</v>
      </c>
      <c r="G400" s="375" t="e">
        <f t="shared" si="276"/>
        <v>#N/A</v>
      </c>
      <c r="H400" s="395" t="e">
        <f t="shared" si="277"/>
        <v>#N/A</v>
      </c>
      <c r="I400" s="375" t="e">
        <f t="shared" si="278"/>
        <v>#N/A</v>
      </c>
      <c r="J400" s="395" t="e">
        <f t="shared" si="288"/>
        <v>#N/A</v>
      </c>
      <c r="K400" s="396" t="e">
        <f t="shared" si="279"/>
        <v>#N/A</v>
      </c>
      <c r="L400" s="368"/>
      <c r="M400" s="368"/>
      <c r="N400" s="372"/>
      <c r="O400" s="3" t="e">
        <f t="shared" si="280"/>
        <v>#N/A</v>
      </c>
      <c r="P400" s="397" t="e">
        <f t="shared" si="281"/>
        <v>#N/A</v>
      </c>
      <c r="Q400" s="3" t="e">
        <f t="shared" si="282"/>
        <v>#N/A</v>
      </c>
      <c r="R400" s="369" t="e">
        <f t="shared" si="283"/>
        <v>#N/A</v>
      </c>
      <c r="S400" s="369" t="e">
        <f t="shared" si="284"/>
        <v>#N/A</v>
      </c>
      <c r="T400" s="398" t="e">
        <f t="shared" si="285"/>
        <v>#N/A</v>
      </c>
      <c r="U400" s="368"/>
      <c r="V400" s="368"/>
      <c r="W400" s="368"/>
      <c r="X400" s="368"/>
      <c r="Y400" s="368"/>
      <c r="Z400" s="368"/>
      <c r="AA400" s="368"/>
      <c r="AB400" s="368"/>
      <c r="AC400" s="368"/>
      <c r="AD400" s="368"/>
      <c r="AE400" s="368"/>
      <c r="AF400" s="368"/>
      <c r="AG400" s="368"/>
      <c r="AH400" s="368"/>
      <c r="AI400" s="368"/>
      <c r="AJ400" s="368"/>
      <c r="AK400" s="368"/>
      <c r="AL400" s="368"/>
      <c r="AM400" s="368"/>
      <c r="AN400" s="368"/>
    </row>
    <row r="401" spans="1:40" ht="12.75" customHeight="1">
      <c r="A401" s="151">
        <f t="shared" si="273"/>
        <v>28.583333333333332</v>
      </c>
      <c r="B401" s="393">
        <f t="shared" si="286"/>
        <v>1715</v>
      </c>
      <c r="C401" s="186">
        <v>0</v>
      </c>
      <c r="D401" s="394">
        <f t="shared" si="274"/>
        <v>0</v>
      </c>
      <c r="E401" s="395" t="e">
        <f t="shared" ref="E401:F401" si="375">H400</f>
        <v>#N/A</v>
      </c>
      <c r="F401" s="375" t="e">
        <f t="shared" si="375"/>
        <v>#N/A</v>
      </c>
      <c r="G401" s="375" t="e">
        <f t="shared" si="276"/>
        <v>#N/A</v>
      </c>
      <c r="H401" s="395" t="e">
        <f t="shared" si="277"/>
        <v>#N/A</v>
      </c>
      <c r="I401" s="375" t="e">
        <f t="shared" si="278"/>
        <v>#N/A</v>
      </c>
      <c r="J401" s="395" t="e">
        <f t="shared" si="288"/>
        <v>#N/A</v>
      </c>
      <c r="K401" s="396" t="e">
        <f t="shared" si="279"/>
        <v>#N/A</v>
      </c>
      <c r="L401" s="368"/>
      <c r="M401" s="368"/>
      <c r="N401" s="372"/>
      <c r="O401" s="3" t="e">
        <f t="shared" si="280"/>
        <v>#N/A</v>
      </c>
      <c r="P401" s="397" t="e">
        <f t="shared" si="281"/>
        <v>#N/A</v>
      </c>
      <c r="Q401" s="3" t="e">
        <f t="shared" si="282"/>
        <v>#N/A</v>
      </c>
      <c r="R401" s="369" t="e">
        <f t="shared" si="283"/>
        <v>#N/A</v>
      </c>
      <c r="S401" s="369" t="e">
        <f t="shared" si="284"/>
        <v>#N/A</v>
      </c>
      <c r="T401" s="398" t="e">
        <f t="shared" si="285"/>
        <v>#N/A</v>
      </c>
      <c r="U401" s="368"/>
      <c r="V401" s="368"/>
      <c r="W401" s="368"/>
      <c r="X401" s="368"/>
      <c r="Y401" s="368"/>
      <c r="Z401" s="368"/>
      <c r="AA401" s="368"/>
      <c r="AB401" s="368"/>
      <c r="AC401" s="368"/>
      <c r="AD401" s="368"/>
      <c r="AE401" s="368"/>
      <c r="AF401" s="368"/>
      <c r="AG401" s="368"/>
      <c r="AH401" s="368"/>
      <c r="AI401" s="368"/>
      <c r="AJ401" s="368"/>
      <c r="AK401" s="368"/>
      <c r="AL401" s="368"/>
      <c r="AM401" s="368"/>
      <c r="AN401" s="368"/>
    </row>
    <row r="402" spans="1:40" ht="12.75" customHeight="1">
      <c r="A402" s="151">
        <f t="shared" si="273"/>
        <v>28.666666666666668</v>
      </c>
      <c r="B402" s="393">
        <f t="shared" si="286"/>
        <v>1720</v>
      </c>
      <c r="C402" s="186">
        <v>0</v>
      </c>
      <c r="D402" s="394">
        <f t="shared" si="274"/>
        <v>0</v>
      </c>
      <c r="E402" s="395" t="e">
        <f t="shared" ref="E402:F402" si="376">H401</f>
        <v>#N/A</v>
      </c>
      <c r="F402" s="375" t="e">
        <f t="shared" si="376"/>
        <v>#N/A</v>
      </c>
      <c r="G402" s="375" t="e">
        <f t="shared" si="276"/>
        <v>#N/A</v>
      </c>
      <c r="H402" s="395" t="e">
        <f t="shared" si="277"/>
        <v>#N/A</v>
      </c>
      <c r="I402" s="375" t="e">
        <f t="shared" si="278"/>
        <v>#N/A</v>
      </c>
      <c r="J402" s="395" t="e">
        <f t="shared" si="288"/>
        <v>#N/A</v>
      </c>
      <c r="K402" s="396" t="e">
        <f t="shared" si="279"/>
        <v>#N/A</v>
      </c>
      <c r="L402" s="368"/>
      <c r="M402" s="368"/>
      <c r="N402" s="372"/>
      <c r="O402" s="3" t="e">
        <f t="shared" si="280"/>
        <v>#N/A</v>
      </c>
      <c r="P402" s="397" t="e">
        <f t="shared" si="281"/>
        <v>#N/A</v>
      </c>
      <c r="Q402" s="3" t="e">
        <f t="shared" si="282"/>
        <v>#N/A</v>
      </c>
      <c r="R402" s="369" t="e">
        <f t="shared" si="283"/>
        <v>#N/A</v>
      </c>
      <c r="S402" s="369" t="e">
        <f t="shared" si="284"/>
        <v>#N/A</v>
      </c>
      <c r="T402" s="398" t="e">
        <f t="shared" si="285"/>
        <v>#N/A</v>
      </c>
      <c r="U402" s="368"/>
      <c r="V402" s="368"/>
      <c r="W402" s="368"/>
      <c r="X402" s="368"/>
      <c r="Y402" s="368"/>
      <c r="Z402" s="368"/>
      <c r="AA402" s="368"/>
      <c r="AB402" s="368"/>
      <c r="AC402" s="368"/>
      <c r="AD402" s="368"/>
      <c r="AE402" s="368"/>
      <c r="AF402" s="368"/>
      <c r="AG402" s="368"/>
      <c r="AH402" s="368"/>
      <c r="AI402" s="368"/>
      <c r="AJ402" s="368"/>
      <c r="AK402" s="368"/>
      <c r="AL402" s="368"/>
      <c r="AM402" s="368"/>
      <c r="AN402" s="368"/>
    </row>
    <row r="403" spans="1:40" ht="12.75" customHeight="1">
      <c r="A403" s="151">
        <f t="shared" si="273"/>
        <v>28.75</v>
      </c>
      <c r="B403" s="393">
        <f t="shared" si="286"/>
        <v>1725</v>
      </c>
      <c r="C403" s="186">
        <v>0</v>
      </c>
      <c r="D403" s="394">
        <f t="shared" si="274"/>
        <v>0</v>
      </c>
      <c r="E403" s="395" t="e">
        <f t="shared" ref="E403:F403" si="377">H402</f>
        <v>#N/A</v>
      </c>
      <c r="F403" s="375" t="e">
        <f t="shared" si="377"/>
        <v>#N/A</v>
      </c>
      <c r="G403" s="375" t="e">
        <f t="shared" si="276"/>
        <v>#N/A</v>
      </c>
      <c r="H403" s="395" t="e">
        <f t="shared" si="277"/>
        <v>#N/A</v>
      </c>
      <c r="I403" s="375" t="e">
        <f t="shared" si="278"/>
        <v>#N/A</v>
      </c>
      <c r="J403" s="395" t="e">
        <f t="shared" si="288"/>
        <v>#N/A</v>
      </c>
      <c r="K403" s="396" t="e">
        <f t="shared" si="279"/>
        <v>#N/A</v>
      </c>
      <c r="L403" s="368"/>
      <c r="M403" s="368"/>
      <c r="N403" s="372"/>
      <c r="O403" s="3" t="e">
        <f t="shared" si="280"/>
        <v>#N/A</v>
      </c>
      <c r="P403" s="397" t="e">
        <f t="shared" si="281"/>
        <v>#N/A</v>
      </c>
      <c r="Q403" s="3" t="e">
        <f t="shared" si="282"/>
        <v>#N/A</v>
      </c>
      <c r="R403" s="369" t="e">
        <f t="shared" si="283"/>
        <v>#N/A</v>
      </c>
      <c r="S403" s="369" t="e">
        <f t="shared" si="284"/>
        <v>#N/A</v>
      </c>
      <c r="T403" s="398" t="e">
        <f t="shared" si="285"/>
        <v>#N/A</v>
      </c>
      <c r="U403" s="368"/>
      <c r="V403" s="368"/>
      <c r="W403" s="368"/>
      <c r="X403" s="368"/>
      <c r="Y403" s="368"/>
      <c r="Z403" s="368"/>
      <c r="AA403" s="368"/>
      <c r="AB403" s="368"/>
      <c r="AC403" s="368"/>
      <c r="AD403" s="368"/>
      <c r="AE403" s="368"/>
      <c r="AF403" s="368"/>
      <c r="AG403" s="368"/>
      <c r="AH403" s="368"/>
      <c r="AI403" s="368"/>
      <c r="AJ403" s="368"/>
      <c r="AK403" s="368"/>
      <c r="AL403" s="368"/>
      <c r="AM403" s="368"/>
      <c r="AN403" s="368"/>
    </row>
    <row r="404" spans="1:40" ht="12.75" customHeight="1">
      <c r="A404" s="151">
        <f t="shared" si="273"/>
        <v>28.833333333333332</v>
      </c>
      <c r="B404" s="393">
        <f t="shared" si="286"/>
        <v>1730</v>
      </c>
      <c r="C404" s="186">
        <v>0</v>
      </c>
      <c r="D404" s="394">
        <f t="shared" si="274"/>
        <v>0</v>
      </c>
      <c r="E404" s="395" t="e">
        <f t="shared" ref="E404:F404" si="378">H403</f>
        <v>#N/A</v>
      </c>
      <c r="F404" s="375" t="e">
        <f t="shared" si="378"/>
        <v>#N/A</v>
      </c>
      <c r="G404" s="375" t="e">
        <f t="shared" si="276"/>
        <v>#N/A</v>
      </c>
      <c r="H404" s="395" t="e">
        <f t="shared" si="277"/>
        <v>#N/A</v>
      </c>
      <c r="I404" s="375" t="e">
        <f t="shared" si="278"/>
        <v>#N/A</v>
      </c>
      <c r="J404" s="395" t="e">
        <f t="shared" si="288"/>
        <v>#N/A</v>
      </c>
      <c r="K404" s="396" t="e">
        <f t="shared" si="279"/>
        <v>#N/A</v>
      </c>
      <c r="L404" s="368"/>
      <c r="M404" s="368"/>
      <c r="N404" s="372"/>
      <c r="O404" s="3" t="e">
        <f t="shared" si="280"/>
        <v>#N/A</v>
      </c>
      <c r="P404" s="397" t="e">
        <f t="shared" si="281"/>
        <v>#N/A</v>
      </c>
      <c r="Q404" s="3" t="e">
        <f t="shared" si="282"/>
        <v>#N/A</v>
      </c>
      <c r="R404" s="369" t="e">
        <f t="shared" si="283"/>
        <v>#N/A</v>
      </c>
      <c r="S404" s="369" t="e">
        <f t="shared" si="284"/>
        <v>#N/A</v>
      </c>
      <c r="T404" s="398" t="e">
        <f t="shared" si="285"/>
        <v>#N/A</v>
      </c>
      <c r="U404" s="368"/>
      <c r="V404" s="368"/>
      <c r="W404" s="368"/>
      <c r="X404" s="368"/>
      <c r="Y404" s="368"/>
      <c r="Z404" s="368"/>
      <c r="AA404" s="368"/>
      <c r="AB404" s="368"/>
      <c r="AC404" s="368"/>
      <c r="AD404" s="368"/>
      <c r="AE404" s="368"/>
      <c r="AF404" s="368"/>
      <c r="AG404" s="368"/>
      <c r="AH404" s="368"/>
      <c r="AI404" s="368"/>
      <c r="AJ404" s="368"/>
      <c r="AK404" s="368"/>
      <c r="AL404" s="368"/>
      <c r="AM404" s="368"/>
      <c r="AN404" s="368"/>
    </row>
    <row r="405" spans="1:40" ht="12.75" customHeight="1">
      <c r="A405" s="151">
        <f t="shared" si="273"/>
        <v>28.916666666666668</v>
      </c>
      <c r="B405" s="393">
        <f t="shared" si="286"/>
        <v>1735</v>
      </c>
      <c r="C405" s="186">
        <v>0</v>
      </c>
      <c r="D405" s="394">
        <f t="shared" si="274"/>
        <v>0</v>
      </c>
      <c r="E405" s="395" t="e">
        <f t="shared" ref="E405:F405" si="379">H404</f>
        <v>#N/A</v>
      </c>
      <c r="F405" s="375" t="e">
        <f t="shared" si="379"/>
        <v>#N/A</v>
      </c>
      <c r="G405" s="375" t="e">
        <f t="shared" si="276"/>
        <v>#N/A</v>
      </c>
      <c r="H405" s="395" t="e">
        <f t="shared" si="277"/>
        <v>#N/A</v>
      </c>
      <c r="I405" s="375" t="e">
        <f t="shared" si="278"/>
        <v>#N/A</v>
      </c>
      <c r="J405" s="395" t="e">
        <f t="shared" si="288"/>
        <v>#N/A</v>
      </c>
      <c r="K405" s="396" t="e">
        <f t="shared" si="279"/>
        <v>#N/A</v>
      </c>
      <c r="L405" s="368"/>
      <c r="M405" s="368"/>
      <c r="N405" s="372"/>
      <c r="O405" s="3" t="e">
        <f t="shared" si="280"/>
        <v>#N/A</v>
      </c>
      <c r="P405" s="397" t="e">
        <f t="shared" si="281"/>
        <v>#N/A</v>
      </c>
      <c r="Q405" s="3" t="e">
        <f t="shared" si="282"/>
        <v>#N/A</v>
      </c>
      <c r="R405" s="369" t="e">
        <f t="shared" si="283"/>
        <v>#N/A</v>
      </c>
      <c r="S405" s="369" t="e">
        <f t="shared" si="284"/>
        <v>#N/A</v>
      </c>
      <c r="T405" s="398" t="e">
        <f t="shared" si="285"/>
        <v>#N/A</v>
      </c>
      <c r="U405" s="368"/>
      <c r="V405" s="368"/>
      <c r="W405" s="368"/>
      <c r="X405" s="368"/>
      <c r="Y405" s="368"/>
      <c r="Z405" s="368"/>
      <c r="AA405" s="368"/>
      <c r="AB405" s="368"/>
      <c r="AC405" s="368"/>
      <c r="AD405" s="368"/>
      <c r="AE405" s="368"/>
      <c r="AF405" s="368"/>
      <c r="AG405" s="368"/>
      <c r="AH405" s="368"/>
      <c r="AI405" s="368"/>
      <c r="AJ405" s="368"/>
      <c r="AK405" s="368"/>
      <c r="AL405" s="368"/>
      <c r="AM405" s="368"/>
      <c r="AN405" s="368"/>
    </row>
    <row r="406" spans="1:40" ht="12.75" customHeight="1">
      <c r="A406" s="151">
        <f t="shared" si="273"/>
        <v>29</v>
      </c>
      <c r="B406" s="393">
        <f t="shared" si="286"/>
        <v>1740</v>
      </c>
      <c r="C406" s="186">
        <v>0</v>
      </c>
      <c r="D406" s="394">
        <f t="shared" si="274"/>
        <v>0</v>
      </c>
      <c r="E406" s="395" t="e">
        <f t="shared" ref="E406:F406" si="380">H405</f>
        <v>#N/A</v>
      </c>
      <c r="F406" s="375" t="e">
        <f t="shared" si="380"/>
        <v>#N/A</v>
      </c>
      <c r="G406" s="375" t="e">
        <f t="shared" si="276"/>
        <v>#N/A</v>
      </c>
      <c r="H406" s="395" t="e">
        <f t="shared" si="277"/>
        <v>#N/A</v>
      </c>
      <c r="I406" s="375" t="e">
        <f t="shared" si="278"/>
        <v>#N/A</v>
      </c>
      <c r="J406" s="395" t="e">
        <f t="shared" si="288"/>
        <v>#N/A</v>
      </c>
      <c r="K406" s="396" t="e">
        <f t="shared" si="279"/>
        <v>#N/A</v>
      </c>
      <c r="L406" s="368"/>
      <c r="M406" s="368"/>
      <c r="N406" s="372"/>
      <c r="O406" s="3" t="e">
        <f t="shared" si="280"/>
        <v>#N/A</v>
      </c>
      <c r="P406" s="397" t="e">
        <f t="shared" si="281"/>
        <v>#N/A</v>
      </c>
      <c r="Q406" s="3" t="e">
        <f t="shared" si="282"/>
        <v>#N/A</v>
      </c>
      <c r="R406" s="369" t="e">
        <f t="shared" si="283"/>
        <v>#N/A</v>
      </c>
      <c r="S406" s="369" t="e">
        <f t="shared" si="284"/>
        <v>#N/A</v>
      </c>
      <c r="T406" s="398" t="e">
        <f t="shared" si="285"/>
        <v>#N/A</v>
      </c>
      <c r="U406" s="368"/>
      <c r="V406" s="368"/>
      <c r="W406" s="368"/>
      <c r="X406" s="368"/>
      <c r="Y406" s="368"/>
      <c r="Z406" s="368"/>
      <c r="AA406" s="368"/>
      <c r="AB406" s="368"/>
      <c r="AC406" s="368"/>
      <c r="AD406" s="368"/>
      <c r="AE406" s="368"/>
      <c r="AF406" s="368"/>
      <c r="AG406" s="368"/>
      <c r="AH406" s="368"/>
      <c r="AI406" s="368"/>
      <c r="AJ406" s="368"/>
      <c r="AK406" s="368"/>
      <c r="AL406" s="368"/>
      <c r="AM406" s="368"/>
      <c r="AN406" s="368"/>
    </row>
    <row r="407" spans="1:40" ht="12.75" customHeight="1">
      <c r="A407" s="151">
        <f t="shared" si="273"/>
        <v>29.083333333333332</v>
      </c>
      <c r="B407" s="393">
        <f t="shared" si="286"/>
        <v>1745</v>
      </c>
      <c r="C407" s="186">
        <v>0</v>
      </c>
      <c r="D407" s="394">
        <f t="shared" si="274"/>
        <v>0</v>
      </c>
      <c r="E407" s="395" t="e">
        <f t="shared" ref="E407:F407" si="381">H406</f>
        <v>#N/A</v>
      </c>
      <c r="F407" s="375" t="e">
        <f t="shared" si="381"/>
        <v>#N/A</v>
      </c>
      <c r="G407" s="375" t="e">
        <f t="shared" si="276"/>
        <v>#N/A</v>
      </c>
      <c r="H407" s="395" t="e">
        <f t="shared" si="277"/>
        <v>#N/A</v>
      </c>
      <c r="I407" s="375" t="e">
        <f t="shared" si="278"/>
        <v>#N/A</v>
      </c>
      <c r="J407" s="395" t="e">
        <f t="shared" si="288"/>
        <v>#N/A</v>
      </c>
      <c r="K407" s="396" t="e">
        <f t="shared" si="279"/>
        <v>#N/A</v>
      </c>
      <c r="L407" s="368"/>
      <c r="M407" s="368"/>
      <c r="N407" s="372"/>
      <c r="O407" s="3" t="e">
        <f t="shared" si="280"/>
        <v>#N/A</v>
      </c>
      <c r="P407" s="397" t="e">
        <f t="shared" si="281"/>
        <v>#N/A</v>
      </c>
      <c r="Q407" s="3" t="e">
        <f t="shared" si="282"/>
        <v>#N/A</v>
      </c>
      <c r="R407" s="369" t="e">
        <f t="shared" si="283"/>
        <v>#N/A</v>
      </c>
      <c r="S407" s="369" t="e">
        <f t="shared" si="284"/>
        <v>#N/A</v>
      </c>
      <c r="T407" s="398" t="e">
        <f t="shared" si="285"/>
        <v>#N/A</v>
      </c>
      <c r="U407" s="368"/>
      <c r="V407" s="368"/>
      <c r="W407" s="368"/>
      <c r="X407" s="368"/>
      <c r="Y407" s="368"/>
      <c r="Z407" s="368"/>
      <c r="AA407" s="368"/>
      <c r="AB407" s="368"/>
      <c r="AC407" s="368"/>
      <c r="AD407" s="368"/>
      <c r="AE407" s="368"/>
      <c r="AF407" s="368"/>
      <c r="AG407" s="368"/>
      <c r="AH407" s="368"/>
      <c r="AI407" s="368"/>
      <c r="AJ407" s="368"/>
      <c r="AK407" s="368"/>
      <c r="AL407" s="368"/>
      <c r="AM407" s="368"/>
      <c r="AN407" s="368"/>
    </row>
    <row r="408" spans="1:40" ht="12.75" customHeight="1">
      <c r="A408" s="151">
        <f t="shared" si="273"/>
        <v>29.166666666666668</v>
      </c>
      <c r="B408" s="393">
        <f t="shared" si="286"/>
        <v>1750</v>
      </c>
      <c r="C408" s="186">
        <v>0</v>
      </c>
      <c r="D408" s="394">
        <f t="shared" si="274"/>
        <v>0</v>
      </c>
      <c r="E408" s="395" t="e">
        <f t="shared" ref="E408:F408" si="382">H407</f>
        <v>#N/A</v>
      </c>
      <c r="F408" s="375" t="e">
        <f t="shared" si="382"/>
        <v>#N/A</v>
      </c>
      <c r="G408" s="375" t="e">
        <f t="shared" si="276"/>
        <v>#N/A</v>
      </c>
      <c r="H408" s="395" t="e">
        <f t="shared" si="277"/>
        <v>#N/A</v>
      </c>
      <c r="I408" s="375" t="e">
        <f t="shared" si="278"/>
        <v>#N/A</v>
      </c>
      <c r="J408" s="395" t="e">
        <f t="shared" si="288"/>
        <v>#N/A</v>
      </c>
      <c r="K408" s="396" t="e">
        <f t="shared" si="279"/>
        <v>#N/A</v>
      </c>
      <c r="L408" s="368"/>
      <c r="M408" s="368"/>
      <c r="N408" s="372"/>
      <c r="O408" s="3" t="e">
        <f t="shared" si="280"/>
        <v>#N/A</v>
      </c>
      <c r="P408" s="397" t="e">
        <f t="shared" si="281"/>
        <v>#N/A</v>
      </c>
      <c r="Q408" s="3" t="e">
        <f t="shared" si="282"/>
        <v>#N/A</v>
      </c>
      <c r="R408" s="369" t="e">
        <f t="shared" si="283"/>
        <v>#N/A</v>
      </c>
      <c r="S408" s="369" t="e">
        <f t="shared" si="284"/>
        <v>#N/A</v>
      </c>
      <c r="T408" s="398" t="e">
        <f t="shared" si="285"/>
        <v>#N/A</v>
      </c>
      <c r="U408" s="368"/>
      <c r="V408" s="368"/>
      <c r="W408" s="368"/>
      <c r="X408" s="368"/>
      <c r="Y408" s="368"/>
      <c r="Z408" s="368"/>
      <c r="AA408" s="368"/>
      <c r="AB408" s="368"/>
      <c r="AC408" s="368"/>
      <c r="AD408" s="368"/>
      <c r="AE408" s="368"/>
      <c r="AF408" s="368"/>
      <c r="AG408" s="368"/>
      <c r="AH408" s="368"/>
      <c r="AI408" s="368"/>
      <c r="AJ408" s="368"/>
      <c r="AK408" s="368"/>
      <c r="AL408" s="368"/>
      <c r="AM408" s="368"/>
      <c r="AN408" s="368"/>
    </row>
    <row r="409" spans="1:40" ht="12.75" customHeight="1">
      <c r="A409" s="151">
        <f t="shared" si="273"/>
        <v>29.25</v>
      </c>
      <c r="B409" s="393">
        <f t="shared" si="286"/>
        <v>1755</v>
      </c>
      <c r="C409" s="186">
        <v>0</v>
      </c>
      <c r="D409" s="394">
        <f t="shared" si="274"/>
        <v>0</v>
      </c>
      <c r="E409" s="395" t="e">
        <f t="shared" ref="E409:F409" si="383">H408</f>
        <v>#N/A</v>
      </c>
      <c r="F409" s="375" t="e">
        <f t="shared" si="383"/>
        <v>#N/A</v>
      </c>
      <c r="G409" s="375" t="e">
        <f t="shared" si="276"/>
        <v>#N/A</v>
      </c>
      <c r="H409" s="395" t="e">
        <f t="shared" si="277"/>
        <v>#N/A</v>
      </c>
      <c r="I409" s="375" t="e">
        <f t="shared" si="278"/>
        <v>#N/A</v>
      </c>
      <c r="J409" s="395" t="e">
        <f t="shared" si="288"/>
        <v>#N/A</v>
      </c>
      <c r="K409" s="396" t="e">
        <f t="shared" si="279"/>
        <v>#N/A</v>
      </c>
      <c r="L409" s="368"/>
      <c r="M409" s="368"/>
      <c r="N409" s="372"/>
      <c r="O409" s="3" t="e">
        <f t="shared" si="280"/>
        <v>#N/A</v>
      </c>
      <c r="P409" s="397" t="e">
        <f t="shared" si="281"/>
        <v>#N/A</v>
      </c>
      <c r="Q409" s="3" t="e">
        <f t="shared" si="282"/>
        <v>#N/A</v>
      </c>
      <c r="R409" s="369" t="e">
        <f t="shared" si="283"/>
        <v>#N/A</v>
      </c>
      <c r="S409" s="369" t="e">
        <f t="shared" si="284"/>
        <v>#N/A</v>
      </c>
      <c r="T409" s="398" t="e">
        <f t="shared" si="285"/>
        <v>#N/A</v>
      </c>
      <c r="U409" s="368"/>
      <c r="V409" s="368"/>
      <c r="W409" s="368"/>
      <c r="X409" s="368"/>
      <c r="Y409" s="368"/>
      <c r="Z409" s="368"/>
      <c r="AA409" s="368"/>
      <c r="AB409" s="368"/>
      <c r="AC409" s="368"/>
      <c r="AD409" s="368"/>
      <c r="AE409" s="368"/>
      <c r="AF409" s="368"/>
      <c r="AG409" s="368"/>
      <c r="AH409" s="368"/>
      <c r="AI409" s="368"/>
      <c r="AJ409" s="368"/>
      <c r="AK409" s="368"/>
      <c r="AL409" s="368"/>
      <c r="AM409" s="368"/>
      <c r="AN409" s="368"/>
    </row>
    <row r="410" spans="1:40" ht="12.75" customHeight="1">
      <c r="A410" s="151">
        <f t="shared" si="273"/>
        <v>29.333333333333332</v>
      </c>
      <c r="B410" s="393">
        <f t="shared" si="286"/>
        <v>1760</v>
      </c>
      <c r="C410" s="186">
        <v>0</v>
      </c>
      <c r="D410" s="394">
        <f t="shared" si="274"/>
        <v>0</v>
      </c>
      <c r="E410" s="395" t="e">
        <f t="shared" ref="E410:F410" si="384">H409</f>
        <v>#N/A</v>
      </c>
      <c r="F410" s="375" t="e">
        <f t="shared" si="384"/>
        <v>#N/A</v>
      </c>
      <c r="G410" s="375" t="e">
        <f t="shared" si="276"/>
        <v>#N/A</v>
      </c>
      <c r="H410" s="395" t="e">
        <f t="shared" si="277"/>
        <v>#N/A</v>
      </c>
      <c r="I410" s="375" t="e">
        <f t="shared" si="278"/>
        <v>#N/A</v>
      </c>
      <c r="J410" s="395" t="e">
        <f t="shared" si="288"/>
        <v>#N/A</v>
      </c>
      <c r="K410" s="396" t="e">
        <f t="shared" si="279"/>
        <v>#N/A</v>
      </c>
      <c r="L410" s="368"/>
      <c r="M410" s="368"/>
      <c r="N410" s="372"/>
      <c r="O410" s="3" t="e">
        <f t="shared" si="280"/>
        <v>#N/A</v>
      </c>
      <c r="P410" s="397" t="e">
        <f t="shared" si="281"/>
        <v>#N/A</v>
      </c>
      <c r="Q410" s="3" t="e">
        <f t="shared" si="282"/>
        <v>#N/A</v>
      </c>
      <c r="R410" s="369" t="e">
        <f t="shared" si="283"/>
        <v>#N/A</v>
      </c>
      <c r="S410" s="369" t="e">
        <f t="shared" si="284"/>
        <v>#N/A</v>
      </c>
      <c r="T410" s="398" t="e">
        <f t="shared" si="285"/>
        <v>#N/A</v>
      </c>
      <c r="U410" s="368"/>
      <c r="V410" s="368"/>
      <c r="W410" s="368"/>
      <c r="X410" s="368"/>
      <c r="Y410" s="368"/>
      <c r="Z410" s="368"/>
      <c r="AA410" s="368"/>
      <c r="AB410" s="368"/>
      <c r="AC410" s="368"/>
      <c r="AD410" s="368"/>
      <c r="AE410" s="368"/>
      <c r="AF410" s="368"/>
      <c r="AG410" s="368"/>
      <c r="AH410" s="368"/>
      <c r="AI410" s="368"/>
      <c r="AJ410" s="368"/>
      <c r="AK410" s="368"/>
      <c r="AL410" s="368"/>
      <c r="AM410" s="368"/>
      <c r="AN410" s="368"/>
    </row>
    <row r="411" spans="1:40" ht="12.75" customHeight="1">
      <c r="A411" s="151">
        <f t="shared" si="273"/>
        <v>29.416666666666668</v>
      </c>
      <c r="B411" s="393">
        <f t="shared" si="286"/>
        <v>1765</v>
      </c>
      <c r="C411" s="186">
        <v>0</v>
      </c>
      <c r="D411" s="394">
        <f t="shared" si="274"/>
        <v>0</v>
      </c>
      <c r="E411" s="395" t="e">
        <f t="shared" ref="E411:F411" si="385">H410</f>
        <v>#N/A</v>
      </c>
      <c r="F411" s="375" t="e">
        <f t="shared" si="385"/>
        <v>#N/A</v>
      </c>
      <c r="G411" s="375" t="e">
        <f t="shared" si="276"/>
        <v>#N/A</v>
      </c>
      <c r="H411" s="395" t="e">
        <f t="shared" si="277"/>
        <v>#N/A</v>
      </c>
      <c r="I411" s="375" t="e">
        <f t="shared" si="278"/>
        <v>#N/A</v>
      </c>
      <c r="J411" s="395" t="e">
        <f t="shared" si="288"/>
        <v>#N/A</v>
      </c>
      <c r="K411" s="396" t="e">
        <f t="shared" si="279"/>
        <v>#N/A</v>
      </c>
      <c r="L411" s="368"/>
      <c r="M411" s="368"/>
      <c r="N411" s="372"/>
      <c r="O411" s="3" t="e">
        <f t="shared" si="280"/>
        <v>#N/A</v>
      </c>
      <c r="P411" s="397" t="e">
        <f t="shared" si="281"/>
        <v>#N/A</v>
      </c>
      <c r="Q411" s="3" t="e">
        <f t="shared" si="282"/>
        <v>#N/A</v>
      </c>
      <c r="R411" s="369" t="e">
        <f t="shared" si="283"/>
        <v>#N/A</v>
      </c>
      <c r="S411" s="369" t="e">
        <f t="shared" si="284"/>
        <v>#N/A</v>
      </c>
      <c r="T411" s="398" t="e">
        <f t="shared" si="285"/>
        <v>#N/A</v>
      </c>
      <c r="U411" s="368"/>
      <c r="V411" s="368"/>
      <c r="W411" s="368"/>
      <c r="X411" s="368"/>
      <c r="Y411" s="368"/>
      <c r="Z411" s="368"/>
      <c r="AA411" s="368"/>
      <c r="AB411" s="368"/>
      <c r="AC411" s="368"/>
      <c r="AD411" s="368"/>
      <c r="AE411" s="368"/>
      <c r="AF411" s="368"/>
      <c r="AG411" s="368"/>
      <c r="AH411" s="368"/>
      <c r="AI411" s="368"/>
      <c r="AJ411" s="368"/>
      <c r="AK411" s="368"/>
      <c r="AL411" s="368"/>
      <c r="AM411" s="368"/>
      <c r="AN411" s="368"/>
    </row>
    <row r="412" spans="1:40" ht="12.75" customHeight="1">
      <c r="A412" s="151">
        <f t="shared" si="273"/>
        <v>29.5</v>
      </c>
      <c r="B412" s="393">
        <f t="shared" si="286"/>
        <v>1770</v>
      </c>
      <c r="C412" s="186">
        <v>0</v>
      </c>
      <c r="D412" s="394">
        <f t="shared" si="274"/>
        <v>0</v>
      </c>
      <c r="E412" s="395" t="e">
        <f t="shared" ref="E412:F412" si="386">H411</f>
        <v>#N/A</v>
      </c>
      <c r="F412" s="375" t="e">
        <f t="shared" si="386"/>
        <v>#N/A</v>
      </c>
      <c r="G412" s="375" t="e">
        <f t="shared" si="276"/>
        <v>#N/A</v>
      </c>
      <c r="H412" s="395" t="e">
        <f t="shared" si="277"/>
        <v>#N/A</v>
      </c>
      <c r="I412" s="375" t="e">
        <f t="shared" si="278"/>
        <v>#N/A</v>
      </c>
      <c r="J412" s="395" t="e">
        <f t="shared" si="288"/>
        <v>#N/A</v>
      </c>
      <c r="K412" s="396" t="e">
        <f t="shared" si="279"/>
        <v>#N/A</v>
      </c>
      <c r="L412" s="368"/>
      <c r="M412" s="368"/>
      <c r="N412" s="372"/>
      <c r="O412" s="3" t="e">
        <f t="shared" si="280"/>
        <v>#N/A</v>
      </c>
      <c r="P412" s="397" t="e">
        <f t="shared" si="281"/>
        <v>#N/A</v>
      </c>
      <c r="Q412" s="3" t="e">
        <f t="shared" si="282"/>
        <v>#N/A</v>
      </c>
      <c r="R412" s="369" t="e">
        <f t="shared" si="283"/>
        <v>#N/A</v>
      </c>
      <c r="S412" s="369" t="e">
        <f t="shared" si="284"/>
        <v>#N/A</v>
      </c>
      <c r="T412" s="398" t="e">
        <f t="shared" si="285"/>
        <v>#N/A</v>
      </c>
      <c r="U412" s="368"/>
      <c r="V412" s="368"/>
      <c r="W412" s="368"/>
      <c r="X412" s="368"/>
      <c r="Y412" s="368"/>
      <c r="Z412" s="368"/>
      <c r="AA412" s="368"/>
      <c r="AB412" s="368"/>
      <c r="AC412" s="368"/>
      <c r="AD412" s="368"/>
      <c r="AE412" s="368"/>
      <c r="AF412" s="368"/>
      <c r="AG412" s="368"/>
      <c r="AH412" s="368"/>
      <c r="AI412" s="368"/>
      <c r="AJ412" s="368"/>
      <c r="AK412" s="368"/>
      <c r="AL412" s="368"/>
      <c r="AM412" s="368"/>
      <c r="AN412" s="368"/>
    </row>
    <row r="413" spans="1:40" ht="12.75" customHeight="1">
      <c r="A413" s="151">
        <f t="shared" si="273"/>
        <v>29.583333333333332</v>
      </c>
      <c r="B413" s="393">
        <f t="shared" si="286"/>
        <v>1775</v>
      </c>
      <c r="C413" s="186">
        <v>0</v>
      </c>
      <c r="D413" s="394">
        <f t="shared" si="274"/>
        <v>0</v>
      </c>
      <c r="E413" s="395" t="e">
        <f t="shared" ref="E413:F413" si="387">H412</f>
        <v>#N/A</v>
      </c>
      <c r="F413" s="375" t="e">
        <f t="shared" si="387"/>
        <v>#N/A</v>
      </c>
      <c r="G413" s="375" t="e">
        <f t="shared" si="276"/>
        <v>#N/A</v>
      </c>
      <c r="H413" s="395" t="e">
        <f t="shared" si="277"/>
        <v>#N/A</v>
      </c>
      <c r="I413" s="375" t="e">
        <f t="shared" si="278"/>
        <v>#N/A</v>
      </c>
      <c r="J413" s="395" t="e">
        <f t="shared" si="288"/>
        <v>#N/A</v>
      </c>
      <c r="K413" s="396" t="e">
        <f t="shared" si="279"/>
        <v>#N/A</v>
      </c>
      <c r="L413" s="368"/>
      <c r="M413" s="368"/>
      <c r="N413" s="372"/>
      <c r="O413" s="3" t="e">
        <f t="shared" si="280"/>
        <v>#N/A</v>
      </c>
      <c r="P413" s="397" t="e">
        <f t="shared" si="281"/>
        <v>#N/A</v>
      </c>
      <c r="Q413" s="3" t="e">
        <f t="shared" si="282"/>
        <v>#N/A</v>
      </c>
      <c r="R413" s="369" t="e">
        <f t="shared" si="283"/>
        <v>#N/A</v>
      </c>
      <c r="S413" s="369" t="e">
        <f t="shared" si="284"/>
        <v>#N/A</v>
      </c>
      <c r="T413" s="398" t="e">
        <f t="shared" si="285"/>
        <v>#N/A</v>
      </c>
      <c r="U413" s="368"/>
      <c r="V413" s="368"/>
      <c r="W413" s="368"/>
      <c r="X413" s="368"/>
      <c r="Y413" s="368"/>
      <c r="Z413" s="368"/>
      <c r="AA413" s="368"/>
      <c r="AB413" s="368"/>
      <c r="AC413" s="368"/>
      <c r="AD413" s="368"/>
      <c r="AE413" s="368"/>
      <c r="AF413" s="368"/>
      <c r="AG413" s="368"/>
      <c r="AH413" s="368"/>
      <c r="AI413" s="368"/>
      <c r="AJ413" s="368"/>
      <c r="AK413" s="368"/>
      <c r="AL413" s="368"/>
      <c r="AM413" s="368"/>
      <c r="AN413" s="368"/>
    </row>
    <row r="414" spans="1:40" ht="12.75" customHeight="1">
      <c r="A414" s="151">
        <f t="shared" si="273"/>
        <v>29.666666666666668</v>
      </c>
      <c r="B414" s="393">
        <f t="shared" si="286"/>
        <v>1780</v>
      </c>
      <c r="C414" s="186">
        <v>0</v>
      </c>
      <c r="D414" s="394">
        <f t="shared" si="274"/>
        <v>0</v>
      </c>
      <c r="E414" s="395" t="e">
        <f t="shared" ref="E414:F414" si="388">H413</f>
        <v>#N/A</v>
      </c>
      <c r="F414" s="375" t="e">
        <f t="shared" si="388"/>
        <v>#N/A</v>
      </c>
      <c r="G414" s="375" t="e">
        <f t="shared" si="276"/>
        <v>#N/A</v>
      </c>
      <c r="H414" s="395" t="e">
        <f t="shared" si="277"/>
        <v>#N/A</v>
      </c>
      <c r="I414" s="375" t="e">
        <f t="shared" si="278"/>
        <v>#N/A</v>
      </c>
      <c r="J414" s="395" t="e">
        <f t="shared" si="288"/>
        <v>#N/A</v>
      </c>
      <c r="K414" s="396" t="e">
        <f t="shared" si="279"/>
        <v>#N/A</v>
      </c>
      <c r="L414" s="368"/>
      <c r="M414" s="368"/>
      <c r="N414" s="372"/>
      <c r="O414" s="3" t="e">
        <f t="shared" si="280"/>
        <v>#N/A</v>
      </c>
      <c r="P414" s="397" t="e">
        <f t="shared" si="281"/>
        <v>#N/A</v>
      </c>
      <c r="Q414" s="3" t="e">
        <f t="shared" si="282"/>
        <v>#N/A</v>
      </c>
      <c r="R414" s="369" t="e">
        <f t="shared" si="283"/>
        <v>#N/A</v>
      </c>
      <c r="S414" s="369" t="e">
        <f t="shared" si="284"/>
        <v>#N/A</v>
      </c>
      <c r="T414" s="398" t="e">
        <f t="shared" si="285"/>
        <v>#N/A</v>
      </c>
      <c r="U414" s="368"/>
      <c r="V414" s="368"/>
      <c r="W414" s="368"/>
      <c r="X414" s="368"/>
      <c r="Y414" s="368"/>
      <c r="Z414" s="368"/>
      <c r="AA414" s="368"/>
      <c r="AB414" s="368"/>
      <c r="AC414" s="368"/>
      <c r="AD414" s="368"/>
      <c r="AE414" s="368"/>
      <c r="AF414" s="368"/>
      <c r="AG414" s="368"/>
      <c r="AH414" s="368"/>
      <c r="AI414" s="368"/>
      <c r="AJ414" s="368"/>
      <c r="AK414" s="368"/>
      <c r="AL414" s="368"/>
      <c r="AM414" s="368"/>
      <c r="AN414" s="368"/>
    </row>
    <row r="415" spans="1:40" ht="12.75" customHeight="1">
      <c r="A415" s="151">
        <f t="shared" si="273"/>
        <v>29.75</v>
      </c>
      <c r="B415" s="393">
        <f t="shared" si="286"/>
        <v>1785</v>
      </c>
      <c r="C415" s="186">
        <v>0</v>
      </c>
      <c r="D415" s="394">
        <f t="shared" si="274"/>
        <v>0</v>
      </c>
      <c r="E415" s="395" t="e">
        <f t="shared" ref="E415:F415" si="389">H414</f>
        <v>#N/A</v>
      </c>
      <c r="F415" s="375" t="e">
        <f t="shared" si="389"/>
        <v>#N/A</v>
      </c>
      <c r="G415" s="375" t="e">
        <f t="shared" si="276"/>
        <v>#N/A</v>
      </c>
      <c r="H415" s="395" t="e">
        <f t="shared" si="277"/>
        <v>#N/A</v>
      </c>
      <c r="I415" s="375" t="e">
        <f t="shared" si="278"/>
        <v>#N/A</v>
      </c>
      <c r="J415" s="395" t="e">
        <f t="shared" si="288"/>
        <v>#N/A</v>
      </c>
      <c r="K415" s="396" t="e">
        <f t="shared" si="279"/>
        <v>#N/A</v>
      </c>
      <c r="L415" s="368"/>
      <c r="M415" s="368"/>
      <c r="N415" s="372"/>
      <c r="O415" s="3" t="e">
        <f t="shared" si="280"/>
        <v>#N/A</v>
      </c>
      <c r="P415" s="397" t="e">
        <f t="shared" si="281"/>
        <v>#N/A</v>
      </c>
      <c r="Q415" s="3" t="e">
        <f t="shared" si="282"/>
        <v>#N/A</v>
      </c>
      <c r="R415" s="369" t="e">
        <f t="shared" si="283"/>
        <v>#N/A</v>
      </c>
      <c r="S415" s="369" t="e">
        <f t="shared" si="284"/>
        <v>#N/A</v>
      </c>
      <c r="T415" s="398" t="e">
        <f t="shared" si="285"/>
        <v>#N/A</v>
      </c>
      <c r="U415" s="368"/>
      <c r="V415" s="368"/>
      <c r="W415" s="368"/>
      <c r="X415" s="368"/>
      <c r="Y415" s="368"/>
      <c r="Z415" s="368"/>
      <c r="AA415" s="368"/>
      <c r="AB415" s="368"/>
      <c r="AC415" s="368"/>
      <c r="AD415" s="368"/>
      <c r="AE415" s="368"/>
      <c r="AF415" s="368"/>
      <c r="AG415" s="368"/>
      <c r="AH415" s="368"/>
      <c r="AI415" s="368"/>
      <c r="AJ415" s="368"/>
      <c r="AK415" s="368"/>
      <c r="AL415" s="368"/>
      <c r="AM415" s="368"/>
      <c r="AN415" s="368"/>
    </row>
    <row r="416" spans="1:40" ht="12.75" customHeight="1">
      <c r="A416" s="151">
        <f t="shared" si="273"/>
        <v>29.833333333333332</v>
      </c>
      <c r="B416" s="393">
        <f t="shared" si="286"/>
        <v>1790</v>
      </c>
      <c r="C416" s="186">
        <v>0</v>
      </c>
      <c r="D416" s="394">
        <f t="shared" si="274"/>
        <v>0</v>
      </c>
      <c r="E416" s="395" t="e">
        <f t="shared" ref="E416:F416" si="390">H415</f>
        <v>#N/A</v>
      </c>
      <c r="F416" s="375" t="e">
        <f t="shared" si="390"/>
        <v>#N/A</v>
      </c>
      <c r="G416" s="375" t="e">
        <f t="shared" si="276"/>
        <v>#N/A</v>
      </c>
      <c r="H416" s="395" t="e">
        <f t="shared" si="277"/>
        <v>#N/A</v>
      </c>
      <c r="I416" s="375" t="e">
        <f t="shared" si="278"/>
        <v>#N/A</v>
      </c>
      <c r="J416" s="395" t="e">
        <f t="shared" si="288"/>
        <v>#N/A</v>
      </c>
      <c r="K416" s="396" t="e">
        <f t="shared" si="279"/>
        <v>#N/A</v>
      </c>
      <c r="L416" s="368"/>
      <c r="M416" s="368"/>
      <c r="N416" s="372"/>
      <c r="O416" s="3" t="e">
        <f t="shared" si="280"/>
        <v>#N/A</v>
      </c>
      <c r="P416" s="397" t="e">
        <f t="shared" si="281"/>
        <v>#N/A</v>
      </c>
      <c r="Q416" s="3" t="e">
        <f t="shared" si="282"/>
        <v>#N/A</v>
      </c>
      <c r="R416" s="369" t="e">
        <f t="shared" si="283"/>
        <v>#N/A</v>
      </c>
      <c r="S416" s="369" t="e">
        <f t="shared" si="284"/>
        <v>#N/A</v>
      </c>
      <c r="T416" s="398" t="e">
        <f t="shared" si="285"/>
        <v>#N/A</v>
      </c>
      <c r="U416" s="368"/>
      <c r="V416" s="368"/>
      <c r="W416" s="368"/>
      <c r="X416" s="368"/>
      <c r="Y416" s="368"/>
      <c r="Z416" s="368"/>
      <c r="AA416" s="368"/>
      <c r="AB416" s="368"/>
      <c r="AC416" s="368"/>
      <c r="AD416" s="368"/>
      <c r="AE416" s="368"/>
      <c r="AF416" s="368"/>
      <c r="AG416" s="368"/>
      <c r="AH416" s="368"/>
      <c r="AI416" s="368"/>
      <c r="AJ416" s="368"/>
      <c r="AK416" s="368"/>
      <c r="AL416" s="368"/>
      <c r="AM416" s="368"/>
      <c r="AN416" s="368"/>
    </row>
    <row r="417" spans="1:40" ht="12.75" customHeight="1">
      <c r="A417" s="151">
        <f t="shared" si="273"/>
        <v>29.916666666666668</v>
      </c>
      <c r="B417" s="393">
        <f t="shared" si="286"/>
        <v>1795</v>
      </c>
      <c r="C417" s="186">
        <v>0</v>
      </c>
      <c r="D417" s="394">
        <f t="shared" si="274"/>
        <v>0</v>
      </c>
      <c r="E417" s="395" t="e">
        <f t="shared" ref="E417:F417" si="391">H416</f>
        <v>#N/A</v>
      </c>
      <c r="F417" s="375" t="e">
        <f t="shared" si="391"/>
        <v>#N/A</v>
      </c>
      <c r="G417" s="375" t="e">
        <f t="shared" si="276"/>
        <v>#N/A</v>
      </c>
      <c r="H417" s="395" t="e">
        <f t="shared" si="277"/>
        <v>#N/A</v>
      </c>
      <c r="I417" s="375" t="e">
        <f t="shared" si="278"/>
        <v>#N/A</v>
      </c>
      <c r="J417" s="395" t="e">
        <f t="shared" si="288"/>
        <v>#N/A</v>
      </c>
      <c r="K417" s="396" t="e">
        <f t="shared" si="279"/>
        <v>#N/A</v>
      </c>
      <c r="L417" s="368"/>
      <c r="M417" s="368"/>
      <c r="N417" s="372"/>
      <c r="O417" s="3" t="e">
        <f t="shared" si="280"/>
        <v>#N/A</v>
      </c>
      <c r="P417" s="397" t="e">
        <f t="shared" si="281"/>
        <v>#N/A</v>
      </c>
      <c r="Q417" s="3" t="e">
        <f t="shared" si="282"/>
        <v>#N/A</v>
      </c>
      <c r="R417" s="369" t="e">
        <f t="shared" si="283"/>
        <v>#N/A</v>
      </c>
      <c r="S417" s="369" t="e">
        <f t="shared" si="284"/>
        <v>#N/A</v>
      </c>
      <c r="T417" s="398" t="e">
        <f t="shared" si="285"/>
        <v>#N/A</v>
      </c>
      <c r="U417" s="368"/>
      <c r="V417" s="368"/>
      <c r="W417" s="368"/>
      <c r="X417" s="368"/>
      <c r="Y417" s="368"/>
      <c r="Z417" s="368"/>
      <c r="AA417" s="368"/>
      <c r="AB417" s="368"/>
      <c r="AC417" s="368"/>
      <c r="AD417" s="368"/>
      <c r="AE417" s="368"/>
      <c r="AF417" s="368"/>
      <c r="AG417" s="368"/>
      <c r="AH417" s="368"/>
      <c r="AI417" s="368"/>
      <c r="AJ417" s="368"/>
      <c r="AK417" s="368"/>
      <c r="AL417" s="368"/>
      <c r="AM417" s="368"/>
      <c r="AN417" s="368"/>
    </row>
    <row r="418" spans="1:40" ht="12.75" customHeight="1">
      <c r="A418" s="151">
        <f t="shared" si="273"/>
        <v>30</v>
      </c>
      <c r="B418" s="393">
        <f t="shared" si="286"/>
        <v>1800</v>
      </c>
      <c r="C418" s="186">
        <v>0</v>
      </c>
      <c r="D418" s="394">
        <f t="shared" si="274"/>
        <v>0</v>
      </c>
      <c r="E418" s="395" t="e">
        <f t="shared" ref="E418:F418" si="392">H417</f>
        <v>#N/A</v>
      </c>
      <c r="F418" s="375" t="e">
        <f t="shared" si="392"/>
        <v>#N/A</v>
      </c>
      <c r="G418" s="375" t="e">
        <f t="shared" si="276"/>
        <v>#N/A</v>
      </c>
      <c r="H418" s="395" t="e">
        <f t="shared" si="277"/>
        <v>#N/A</v>
      </c>
      <c r="I418" s="375" t="e">
        <f t="shared" si="278"/>
        <v>#N/A</v>
      </c>
      <c r="J418" s="395" t="e">
        <f t="shared" si="288"/>
        <v>#N/A</v>
      </c>
      <c r="K418" s="396" t="e">
        <f t="shared" si="279"/>
        <v>#N/A</v>
      </c>
      <c r="L418" s="368"/>
      <c r="M418" s="368"/>
      <c r="N418" s="372"/>
      <c r="O418" s="3" t="e">
        <f t="shared" si="280"/>
        <v>#N/A</v>
      </c>
      <c r="P418" s="397" t="e">
        <f t="shared" si="281"/>
        <v>#N/A</v>
      </c>
      <c r="Q418" s="3" t="e">
        <f t="shared" si="282"/>
        <v>#N/A</v>
      </c>
      <c r="R418" s="369" t="e">
        <f t="shared" si="283"/>
        <v>#N/A</v>
      </c>
      <c r="S418" s="369" t="e">
        <f t="shared" si="284"/>
        <v>#N/A</v>
      </c>
      <c r="T418" s="398" t="e">
        <f t="shared" si="285"/>
        <v>#N/A</v>
      </c>
      <c r="U418" s="368"/>
      <c r="V418" s="368"/>
      <c r="W418" s="368"/>
      <c r="X418" s="368"/>
      <c r="Y418" s="368"/>
      <c r="Z418" s="368"/>
      <c r="AA418" s="368"/>
      <c r="AB418" s="368"/>
      <c r="AC418" s="368"/>
      <c r="AD418" s="368"/>
      <c r="AE418" s="368"/>
      <c r="AF418" s="368"/>
      <c r="AG418" s="368"/>
      <c r="AH418" s="368"/>
      <c r="AI418" s="368"/>
      <c r="AJ418" s="368"/>
      <c r="AK418" s="368"/>
      <c r="AL418" s="368"/>
      <c r="AM418" s="368"/>
      <c r="AN418" s="368"/>
    </row>
    <row r="419" spans="1:40" ht="12.75" customHeight="1">
      <c r="A419" s="151">
        <f t="shared" si="273"/>
        <v>30.083333333333332</v>
      </c>
      <c r="B419" s="393">
        <f t="shared" si="286"/>
        <v>1805</v>
      </c>
      <c r="C419" s="186">
        <v>0</v>
      </c>
      <c r="D419" s="394">
        <f t="shared" si="274"/>
        <v>0</v>
      </c>
      <c r="E419" s="395" t="e">
        <f t="shared" ref="E419:F419" si="393">H418</f>
        <v>#N/A</v>
      </c>
      <c r="F419" s="375" t="e">
        <f t="shared" si="393"/>
        <v>#N/A</v>
      </c>
      <c r="G419" s="375" t="e">
        <f t="shared" si="276"/>
        <v>#N/A</v>
      </c>
      <c r="H419" s="395" t="e">
        <f t="shared" si="277"/>
        <v>#N/A</v>
      </c>
      <c r="I419" s="375" t="e">
        <f t="shared" si="278"/>
        <v>#N/A</v>
      </c>
      <c r="J419" s="395" t="e">
        <f t="shared" si="288"/>
        <v>#N/A</v>
      </c>
      <c r="K419" s="396" t="e">
        <f t="shared" si="279"/>
        <v>#N/A</v>
      </c>
      <c r="L419" s="368"/>
      <c r="M419" s="368"/>
      <c r="N419" s="372"/>
      <c r="O419" s="3" t="e">
        <f t="shared" si="280"/>
        <v>#N/A</v>
      </c>
      <c r="P419" s="397" t="e">
        <f t="shared" si="281"/>
        <v>#N/A</v>
      </c>
      <c r="Q419" s="3" t="e">
        <f t="shared" si="282"/>
        <v>#N/A</v>
      </c>
      <c r="R419" s="369" t="e">
        <f t="shared" si="283"/>
        <v>#N/A</v>
      </c>
      <c r="S419" s="369" t="e">
        <f t="shared" si="284"/>
        <v>#N/A</v>
      </c>
      <c r="T419" s="398" t="e">
        <f t="shared" si="285"/>
        <v>#N/A</v>
      </c>
      <c r="U419" s="368"/>
      <c r="V419" s="368"/>
      <c r="W419" s="368"/>
      <c r="X419" s="368"/>
      <c r="Y419" s="368"/>
      <c r="Z419" s="368"/>
      <c r="AA419" s="368"/>
      <c r="AB419" s="368"/>
      <c r="AC419" s="368"/>
      <c r="AD419" s="368"/>
      <c r="AE419" s="368"/>
      <c r="AF419" s="368"/>
      <c r="AG419" s="368"/>
      <c r="AH419" s="368"/>
      <c r="AI419" s="368"/>
      <c r="AJ419" s="368"/>
      <c r="AK419" s="368"/>
      <c r="AL419" s="368"/>
      <c r="AM419" s="368"/>
      <c r="AN419" s="368"/>
    </row>
    <row r="420" spans="1:40" ht="12.75" customHeight="1">
      <c r="A420" s="151">
        <f t="shared" si="273"/>
        <v>30.166666666666668</v>
      </c>
      <c r="B420" s="393">
        <f t="shared" si="286"/>
        <v>1810</v>
      </c>
      <c r="C420" s="186">
        <v>0</v>
      </c>
      <c r="D420" s="394">
        <f t="shared" si="274"/>
        <v>0</v>
      </c>
      <c r="E420" s="395" t="e">
        <f t="shared" ref="E420:F420" si="394">H419</f>
        <v>#N/A</v>
      </c>
      <c r="F420" s="375" t="e">
        <f t="shared" si="394"/>
        <v>#N/A</v>
      </c>
      <c r="G420" s="375" t="e">
        <f t="shared" si="276"/>
        <v>#N/A</v>
      </c>
      <c r="H420" s="395" t="e">
        <f t="shared" si="277"/>
        <v>#N/A</v>
      </c>
      <c r="I420" s="375" t="e">
        <f t="shared" si="278"/>
        <v>#N/A</v>
      </c>
      <c r="J420" s="395" t="e">
        <f t="shared" si="288"/>
        <v>#N/A</v>
      </c>
      <c r="K420" s="396" t="e">
        <f t="shared" si="279"/>
        <v>#N/A</v>
      </c>
      <c r="L420" s="368"/>
      <c r="M420" s="368"/>
      <c r="N420" s="372"/>
      <c r="O420" s="3" t="e">
        <f t="shared" si="280"/>
        <v>#N/A</v>
      </c>
      <c r="P420" s="397" t="e">
        <f t="shared" si="281"/>
        <v>#N/A</v>
      </c>
      <c r="Q420" s="3" t="e">
        <f t="shared" si="282"/>
        <v>#N/A</v>
      </c>
      <c r="R420" s="369" t="e">
        <f t="shared" si="283"/>
        <v>#N/A</v>
      </c>
      <c r="S420" s="369" t="e">
        <f t="shared" si="284"/>
        <v>#N/A</v>
      </c>
      <c r="T420" s="398" t="e">
        <f t="shared" si="285"/>
        <v>#N/A</v>
      </c>
      <c r="U420" s="368"/>
      <c r="V420" s="368"/>
      <c r="W420" s="368"/>
      <c r="X420" s="368"/>
      <c r="Y420" s="368"/>
      <c r="Z420" s="368"/>
      <c r="AA420" s="368"/>
      <c r="AB420" s="368"/>
      <c r="AC420" s="368"/>
      <c r="AD420" s="368"/>
      <c r="AE420" s="368"/>
      <c r="AF420" s="368"/>
      <c r="AG420" s="368"/>
      <c r="AH420" s="368"/>
      <c r="AI420" s="368"/>
      <c r="AJ420" s="368"/>
      <c r="AK420" s="368"/>
      <c r="AL420" s="368"/>
      <c r="AM420" s="368"/>
      <c r="AN420" s="368"/>
    </row>
    <row r="421" spans="1:40" ht="12.75" customHeight="1">
      <c r="A421" s="151">
        <f t="shared" si="273"/>
        <v>30.25</v>
      </c>
      <c r="B421" s="393">
        <f t="shared" si="286"/>
        <v>1815</v>
      </c>
      <c r="C421" s="186">
        <v>0</v>
      </c>
      <c r="D421" s="394">
        <f t="shared" si="274"/>
        <v>0</v>
      </c>
      <c r="E421" s="395" t="e">
        <f t="shared" ref="E421:F421" si="395">H420</f>
        <v>#N/A</v>
      </c>
      <c r="F421" s="375" t="e">
        <f t="shared" si="395"/>
        <v>#N/A</v>
      </c>
      <c r="G421" s="375" t="e">
        <f t="shared" si="276"/>
        <v>#N/A</v>
      </c>
      <c r="H421" s="395" t="e">
        <f t="shared" si="277"/>
        <v>#N/A</v>
      </c>
      <c r="I421" s="375" t="e">
        <f t="shared" si="278"/>
        <v>#N/A</v>
      </c>
      <c r="J421" s="395" t="e">
        <f t="shared" si="288"/>
        <v>#N/A</v>
      </c>
      <c r="K421" s="396" t="e">
        <f t="shared" si="279"/>
        <v>#N/A</v>
      </c>
      <c r="L421" s="368"/>
      <c r="M421" s="368"/>
      <c r="N421" s="372"/>
      <c r="O421" s="3" t="e">
        <f t="shared" si="280"/>
        <v>#N/A</v>
      </c>
      <c r="P421" s="397" t="e">
        <f t="shared" si="281"/>
        <v>#N/A</v>
      </c>
      <c r="Q421" s="3" t="e">
        <f t="shared" si="282"/>
        <v>#N/A</v>
      </c>
      <c r="R421" s="369" t="e">
        <f t="shared" si="283"/>
        <v>#N/A</v>
      </c>
      <c r="S421" s="369" t="e">
        <f t="shared" si="284"/>
        <v>#N/A</v>
      </c>
      <c r="T421" s="398" t="e">
        <f t="shared" si="285"/>
        <v>#N/A</v>
      </c>
      <c r="U421" s="368"/>
      <c r="V421" s="368"/>
      <c r="W421" s="368"/>
      <c r="X421" s="368"/>
      <c r="Y421" s="368"/>
      <c r="Z421" s="368"/>
      <c r="AA421" s="368"/>
      <c r="AB421" s="368"/>
      <c r="AC421" s="368"/>
      <c r="AD421" s="368"/>
      <c r="AE421" s="368"/>
      <c r="AF421" s="368"/>
      <c r="AG421" s="368"/>
      <c r="AH421" s="368"/>
      <c r="AI421" s="368"/>
      <c r="AJ421" s="368"/>
      <c r="AK421" s="368"/>
      <c r="AL421" s="368"/>
      <c r="AM421" s="368"/>
      <c r="AN421" s="368"/>
    </row>
    <row r="422" spans="1:40" ht="12.75" customHeight="1">
      <c r="A422" s="151">
        <f t="shared" si="273"/>
        <v>30.333333333333332</v>
      </c>
      <c r="B422" s="393">
        <f t="shared" si="286"/>
        <v>1820</v>
      </c>
      <c r="C422" s="186">
        <v>0</v>
      </c>
      <c r="D422" s="394">
        <f t="shared" si="274"/>
        <v>0</v>
      </c>
      <c r="E422" s="395" t="e">
        <f t="shared" ref="E422:F422" si="396">H421</f>
        <v>#N/A</v>
      </c>
      <c r="F422" s="375" t="e">
        <f t="shared" si="396"/>
        <v>#N/A</v>
      </c>
      <c r="G422" s="375" t="e">
        <f t="shared" si="276"/>
        <v>#N/A</v>
      </c>
      <c r="H422" s="395" t="e">
        <f t="shared" si="277"/>
        <v>#N/A</v>
      </c>
      <c r="I422" s="375" t="e">
        <f t="shared" si="278"/>
        <v>#N/A</v>
      </c>
      <c r="J422" s="395" t="e">
        <f t="shared" si="288"/>
        <v>#N/A</v>
      </c>
      <c r="K422" s="396" t="e">
        <f t="shared" si="279"/>
        <v>#N/A</v>
      </c>
      <c r="L422" s="368"/>
      <c r="M422" s="368"/>
      <c r="N422" s="372"/>
      <c r="O422" s="3" t="e">
        <f t="shared" si="280"/>
        <v>#N/A</v>
      </c>
      <c r="P422" s="397" t="e">
        <f t="shared" si="281"/>
        <v>#N/A</v>
      </c>
      <c r="Q422" s="3" t="e">
        <f t="shared" si="282"/>
        <v>#N/A</v>
      </c>
      <c r="R422" s="369" t="e">
        <f t="shared" si="283"/>
        <v>#N/A</v>
      </c>
      <c r="S422" s="369" t="e">
        <f t="shared" si="284"/>
        <v>#N/A</v>
      </c>
      <c r="T422" s="398" t="e">
        <f t="shared" si="285"/>
        <v>#N/A</v>
      </c>
      <c r="U422" s="368"/>
      <c r="V422" s="368"/>
      <c r="W422" s="368"/>
      <c r="X422" s="368"/>
      <c r="Y422" s="368"/>
      <c r="Z422" s="368"/>
      <c r="AA422" s="368"/>
      <c r="AB422" s="368"/>
      <c r="AC422" s="368"/>
      <c r="AD422" s="368"/>
      <c r="AE422" s="368"/>
      <c r="AF422" s="368"/>
      <c r="AG422" s="368"/>
      <c r="AH422" s="368"/>
      <c r="AI422" s="368"/>
      <c r="AJ422" s="368"/>
      <c r="AK422" s="368"/>
      <c r="AL422" s="368"/>
      <c r="AM422" s="368"/>
      <c r="AN422" s="368"/>
    </row>
    <row r="423" spans="1:40" ht="12.75" customHeight="1">
      <c r="A423" s="151">
        <f t="shared" si="273"/>
        <v>30.416666666666668</v>
      </c>
      <c r="B423" s="393">
        <f t="shared" si="286"/>
        <v>1825</v>
      </c>
      <c r="C423" s="186">
        <v>0</v>
      </c>
      <c r="D423" s="394">
        <f t="shared" si="274"/>
        <v>0</v>
      </c>
      <c r="E423" s="395" t="e">
        <f t="shared" ref="E423:F423" si="397">H422</f>
        <v>#N/A</v>
      </c>
      <c r="F423" s="375" t="e">
        <f t="shared" si="397"/>
        <v>#N/A</v>
      </c>
      <c r="G423" s="375" t="e">
        <f t="shared" si="276"/>
        <v>#N/A</v>
      </c>
      <c r="H423" s="395" t="e">
        <f t="shared" si="277"/>
        <v>#N/A</v>
      </c>
      <c r="I423" s="375" t="e">
        <f t="shared" si="278"/>
        <v>#N/A</v>
      </c>
      <c r="J423" s="395" t="e">
        <f t="shared" si="288"/>
        <v>#N/A</v>
      </c>
      <c r="K423" s="396" t="e">
        <f t="shared" si="279"/>
        <v>#N/A</v>
      </c>
      <c r="L423" s="368"/>
      <c r="M423" s="368"/>
      <c r="N423" s="372"/>
      <c r="O423" s="3" t="e">
        <f t="shared" si="280"/>
        <v>#N/A</v>
      </c>
      <c r="P423" s="397" t="e">
        <f t="shared" si="281"/>
        <v>#N/A</v>
      </c>
      <c r="Q423" s="3" t="e">
        <f t="shared" si="282"/>
        <v>#N/A</v>
      </c>
      <c r="R423" s="369" t="e">
        <f t="shared" si="283"/>
        <v>#N/A</v>
      </c>
      <c r="S423" s="369" t="e">
        <f t="shared" si="284"/>
        <v>#N/A</v>
      </c>
      <c r="T423" s="398" t="e">
        <f t="shared" si="285"/>
        <v>#N/A</v>
      </c>
      <c r="U423" s="368"/>
      <c r="V423" s="368"/>
      <c r="W423" s="368"/>
      <c r="X423" s="368"/>
      <c r="Y423" s="368"/>
      <c r="Z423" s="368"/>
      <c r="AA423" s="368"/>
      <c r="AB423" s="368"/>
      <c r="AC423" s="368"/>
      <c r="AD423" s="368"/>
      <c r="AE423" s="368"/>
      <c r="AF423" s="368"/>
      <c r="AG423" s="368"/>
      <c r="AH423" s="368"/>
      <c r="AI423" s="368"/>
      <c r="AJ423" s="368"/>
      <c r="AK423" s="368"/>
      <c r="AL423" s="368"/>
      <c r="AM423" s="368"/>
      <c r="AN423" s="368"/>
    </row>
    <row r="424" spans="1:40" ht="12.75" customHeight="1">
      <c r="A424" s="151">
        <f t="shared" si="273"/>
        <v>30.5</v>
      </c>
      <c r="B424" s="393">
        <f t="shared" si="286"/>
        <v>1830</v>
      </c>
      <c r="C424" s="186">
        <v>0</v>
      </c>
      <c r="D424" s="394">
        <f t="shared" si="274"/>
        <v>0</v>
      </c>
      <c r="E424" s="395" t="e">
        <f t="shared" ref="E424:F424" si="398">H423</f>
        <v>#N/A</v>
      </c>
      <c r="F424" s="375" t="e">
        <f t="shared" si="398"/>
        <v>#N/A</v>
      </c>
      <c r="G424" s="375" t="e">
        <f t="shared" si="276"/>
        <v>#N/A</v>
      </c>
      <c r="H424" s="395" t="e">
        <f t="shared" si="277"/>
        <v>#N/A</v>
      </c>
      <c r="I424" s="375" t="e">
        <f t="shared" si="278"/>
        <v>#N/A</v>
      </c>
      <c r="J424" s="395" t="e">
        <f t="shared" si="288"/>
        <v>#N/A</v>
      </c>
      <c r="K424" s="396" t="e">
        <f t="shared" si="279"/>
        <v>#N/A</v>
      </c>
      <c r="L424" s="368"/>
      <c r="M424" s="368"/>
      <c r="N424" s="372"/>
      <c r="O424" s="3" t="e">
        <f t="shared" si="280"/>
        <v>#N/A</v>
      </c>
      <c r="P424" s="397" t="e">
        <f t="shared" si="281"/>
        <v>#N/A</v>
      </c>
      <c r="Q424" s="3" t="e">
        <f t="shared" si="282"/>
        <v>#N/A</v>
      </c>
      <c r="R424" s="369" t="e">
        <f t="shared" si="283"/>
        <v>#N/A</v>
      </c>
      <c r="S424" s="369" t="e">
        <f t="shared" si="284"/>
        <v>#N/A</v>
      </c>
      <c r="T424" s="398" t="e">
        <f t="shared" si="285"/>
        <v>#N/A</v>
      </c>
      <c r="U424" s="368"/>
      <c r="V424" s="368"/>
      <c r="W424" s="368"/>
      <c r="X424" s="368"/>
      <c r="Y424" s="368"/>
      <c r="Z424" s="368"/>
      <c r="AA424" s="368"/>
      <c r="AB424" s="368"/>
      <c r="AC424" s="368"/>
      <c r="AD424" s="368"/>
      <c r="AE424" s="368"/>
      <c r="AF424" s="368"/>
      <c r="AG424" s="368"/>
      <c r="AH424" s="368"/>
      <c r="AI424" s="368"/>
      <c r="AJ424" s="368"/>
      <c r="AK424" s="368"/>
      <c r="AL424" s="368"/>
      <c r="AM424" s="368"/>
      <c r="AN424" s="368"/>
    </row>
    <row r="425" spans="1:40" ht="12.75" customHeight="1">
      <c r="A425" s="151">
        <f t="shared" si="273"/>
        <v>30.583333333333332</v>
      </c>
      <c r="B425" s="393">
        <f t="shared" si="286"/>
        <v>1835</v>
      </c>
      <c r="C425" s="186">
        <v>0</v>
      </c>
      <c r="D425" s="394">
        <f t="shared" si="274"/>
        <v>0</v>
      </c>
      <c r="E425" s="395" t="e">
        <f t="shared" ref="E425:F425" si="399">H424</f>
        <v>#N/A</v>
      </c>
      <c r="F425" s="375" t="e">
        <f t="shared" si="399"/>
        <v>#N/A</v>
      </c>
      <c r="G425" s="375" t="e">
        <f t="shared" si="276"/>
        <v>#N/A</v>
      </c>
      <c r="H425" s="395" t="e">
        <f t="shared" si="277"/>
        <v>#N/A</v>
      </c>
      <c r="I425" s="375" t="e">
        <f t="shared" si="278"/>
        <v>#N/A</v>
      </c>
      <c r="J425" s="395" t="e">
        <f t="shared" si="288"/>
        <v>#N/A</v>
      </c>
      <c r="K425" s="396" t="e">
        <f t="shared" si="279"/>
        <v>#N/A</v>
      </c>
      <c r="L425" s="368"/>
      <c r="M425" s="368"/>
      <c r="N425" s="372"/>
      <c r="O425" s="3" t="e">
        <f t="shared" si="280"/>
        <v>#N/A</v>
      </c>
      <c r="P425" s="397" t="e">
        <f t="shared" si="281"/>
        <v>#N/A</v>
      </c>
      <c r="Q425" s="3" t="e">
        <f t="shared" si="282"/>
        <v>#N/A</v>
      </c>
      <c r="R425" s="369" t="e">
        <f t="shared" si="283"/>
        <v>#N/A</v>
      </c>
      <c r="S425" s="369" t="e">
        <f t="shared" si="284"/>
        <v>#N/A</v>
      </c>
      <c r="T425" s="398" t="e">
        <f t="shared" si="285"/>
        <v>#N/A</v>
      </c>
      <c r="U425" s="368"/>
      <c r="V425" s="368"/>
      <c r="W425" s="368"/>
      <c r="X425" s="368"/>
      <c r="Y425" s="368"/>
      <c r="Z425" s="368"/>
      <c r="AA425" s="368"/>
      <c r="AB425" s="368"/>
      <c r="AC425" s="368"/>
      <c r="AD425" s="368"/>
      <c r="AE425" s="368"/>
      <c r="AF425" s="368"/>
      <c r="AG425" s="368"/>
      <c r="AH425" s="368"/>
      <c r="AI425" s="368"/>
      <c r="AJ425" s="368"/>
      <c r="AK425" s="368"/>
      <c r="AL425" s="368"/>
      <c r="AM425" s="368"/>
      <c r="AN425" s="368"/>
    </row>
    <row r="426" spans="1:40" ht="12.75" customHeight="1">
      <c r="A426" s="151">
        <f t="shared" si="273"/>
        <v>30.666666666666668</v>
      </c>
      <c r="B426" s="393">
        <f t="shared" si="286"/>
        <v>1840</v>
      </c>
      <c r="C426" s="186">
        <v>0</v>
      </c>
      <c r="D426" s="394">
        <f t="shared" si="274"/>
        <v>0</v>
      </c>
      <c r="E426" s="395" t="e">
        <f t="shared" ref="E426:F426" si="400">H425</f>
        <v>#N/A</v>
      </c>
      <c r="F426" s="375" t="e">
        <f t="shared" si="400"/>
        <v>#N/A</v>
      </c>
      <c r="G426" s="375" t="e">
        <f t="shared" si="276"/>
        <v>#N/A</v>
      </c>
      <c r="H426" s="395" t="e">
        <f t="shared" si="277"/>
        <v>#N/A</v>
      </c>
      <c r="I426" s="375" t="e">
        <f t="shared" si="278"/>
        <v>#N/A</v>
      </c>
      <c r="J426" s="395" t="e">
        <f t="shared" si="288"/>
        <v>#N/A</v>
      </c>
      <c r="K426" s="396" t="e">
        <f t="shared" si="279"/>
        <v>#N/A</v>
      </c>
      <c r="L426" s="368"/>
      <c r="M426" s="368"/>
      <c r="N426" s="372"/>
      <c r="O426" s="3" t="e">
        <f t="shared" si="280"/>
        <v>#N/A</v>
      </c>
      <c r="P426" s="397" t="e">
        <f t="shared" si="281"/>
        <v>#N/A</v>
      </c>
      <c r="Q426" s="3" t="e">
        <f t="shared" si="282"/>
        <v>#N/A</v>
      </c>
      <c r="R426" s="369" t="e">
        <f t="shared" si="283"/>
        <v>#N/A</v>
      </c>
      <c r="S426" s="369" t="e">
        <f t="shared" si="284"/>
        <v>#N/A</v>
      </c>
      <c r="T426" s="398" t="e">
        <f t="shared" si="285"/>
        <v>#N/A</v>
      </c>
      <c r="U426" s="368"/>
      <c r="V426" s="368"/>
      <c r="W426" s="368"/>
      <c r="X426" s="368"/>
      <c r="Y426" s="368"/>
      <c r="Z426" s="368"/>
      <c r="AA426" s="368"/>
      <c r="AB426" s="368"/>
      <c r="AC426" s="368"/>
      <c r="AD426" s="368"/>
      <c r="AE426" s="368"/>
      <c r="AF426" s="368"/>
      <c r="AG426" s="368"/>
      <c r="AH426" s="368"/>
      <c r="AI426" s="368"/>
      <c r="AJ426" s="368"/>
      <c r="AK426" s="368"/>
      <c r="AL426" s="368"/>
      <c r="AM426" s="368"/>
      <c r="AN426" s="368"/>
    </row>
    <row r="427" spans="1:40" ht="12.75" customHeight="1">
      <c r="A427" s="151">
        <f t="shared" si="273"/>
        <v>30.75</v>
      </c>
      <c r="B427" s="393">
        <f t="shared" si="286"/>
        <v>1845</v>
      </c>
      <c r="C427" s="186">
        <v>0</v>
      </c>
      <c r="D427" s="394">
        <f t="shared" si="274"/>
        <v>0</v>
      </c>
      <c r="E427" s="395" t="e">
        <f t="shared" ref="E427:F427" si="401">H426</f>
        <v>#N/A</v>
      </c>
      <c r="F427" s="375" t="e">
        <f t="shared" si="401"/>
        <v>#N/A</v>
      </c>
      <c r="G427" s="375" t="e">
        <f t="shared" si="276"/>
        <v>#N/A</v>
      </c>
      <c r="H427" s="395" t="e">
        <f t="shared" si="277"/>
        <v>#N/A</v>
      </c>
      <c r="I427" s="375" t="e">
        <f t="shared" si="278"/>
        <v>#N/A</v>
      </c>
      <c r="J427" s="395" t="e">
        <f t="shared" si="288"/>
        <v>#N/A</v>
      </c>
      <c r="K427" s="396" t="e">
        <f t="shared" si="279"/>
        <v>#N/A</v>
      </c>
      <c r="L427" s="368"/>
      <c r="M427" s="368"/>
      <c r="N427" s="372"/>
      <c r="O427" s="3" t="e">
        <f t="shared" si="280"/>
        <v>#N/A</v>
      </c>
      <c r="P427" s="397" t="e">
        <f t="shared" si="281"/>
        <v>#N/A</v>
      </c>
      <c r="Q427" s="3" t="e">
        <f t="shared" si="282"/>
        <v>#N/A</v>
      </c>
      <c r="R427" s="369" t="e">
        <f t="shared" si="283"/>
        <v>#N/A</v>
      </c>
      <c r="S427" s="369" t="e">
        <f t="shared" si="284"/>
        <v>#N/A</v>
      </c>
      <c r="T427" s="398" t="e">
        <f t="shared" si="285"/>
        <v>#N/A</v>
      </c>
      <c r="U427" s="368"/>
      <c r="V427" s="368"/>
      <c r="W427" s="368"/>
      <c r="X427" s="368"/>
      <c r="Y427" s="368"/>
      <c r="Z427" s="368"/>
      <c r="AA427" s="368"/>
      <c r="AB427" s="368"/>
      <c r="AC427" s="368"/>
      <c r="AD427" s="368"/>
      <c r="AE427" s="368"/>
      <c r="AF427" s="368"/>
      <c r="AG427" s="368"/>
      <c r="AH427" s="368"/>
      <c r="AI427" s="368"/>
      <c r="AJ427" s="368"/>
      <c r="AK427" s="368"/>
      <c r="AL427" s="368"/>
      <c r="AM427" s="368"/>
      <c r="AN427" s="368"/>
    </row>
    <row r="428" spans="1:40" ht="12.75" customHeight="1">
      <c r="A428" s="151">
        <f t="shared" si="273"/>
        <v>30.833333333333332</v>
      </c>
      <c r="B428" s="393">
        <f t="shared" si="286"/>
        <v>1850</v>
      </c>
      <c r="C428" s="186">
        <v>0</v>
      </c>
      <c r="D428" s="394">
        <f t="shared" si="274"/>
        <v>0</v>
      </c>
      <c r="E428" s="395" t="e">
        <f t="shared" ref="E428:F428" si="402">H427</f>
        <v>#N/A</v>
      </c>
      <c r="F428" s="375" t="e">
        <f t="shared" si="402"/>
        <v>#N/A</v>
      </c>
      <c r="G428" s="375" t="e">
        <f t="shared" si="276"/>
        <v>#N/A</v>
      </c>
      <c r="H428" s="395" t="e">
        <f t="shared" si="277"/>
        <v>#N/A</v>
      </c>
      <c r="I428" s="375" t="e">
        <f t="shared" si="278"/>
        <v>#N/A</v>
      </c>
      <c r="J428" s="395" t="e">
        <f t="shared" si="288"/>
        <v>#N/A</v>
      </c>
      <c r="K428" s="396" t="e">
        <f t="shared" si="279"/>
        <v>#N/A</v>
      </c>
      <c r="L428" s="368"/>
      <c r="M428" s="368"/>
      <c r="N428" s="372"/>
      <c r="O428" s="3" t="e">
        <f t="shared" si="280"/>
        <v>#N/A</v>
      </c>
      <c r="P428" s="397" t="e">
        <f t="shared" si="281"/>
        <v>#N/A</v>
      </c>
      <c r="Q428" s="3" t="e">
        <f t="shared" si="282"/>
        <v>#N/A</v>
      </c>
      <c r="R428" s="369" t="e">
        <f t="shared" si="283"/>
        <v>#N/A</v>
      </c>
      <c r="S428" s="369" t="e">
        <f t="shared" si="284"/>
        <v>#N/A</v>
      </c>
      <c r="T428" s="398" t="e">
        <f t="shared" si="285"/>
        <v>#N/A</v>
      </c>
      <c r="U428" s="368"/>
      <c r="V428" s="368"/>
      <c r="W428" s="368"/>
      <c r="X428" s="368"/>
      <c r="Y428" s="368"/>
      <c r="Z428" s="368"/>
      <c r="AA428" s="368"/>
      <c r="AB428" s="368"/>
      <c r="AC428" s="368"/>
      <c r="AD428" s="368"/>
      <c r="AE428" s="368"/>
      <c r="AF428" s="368"/>
      <c r="AG428" s="368"/>
      <c r="AH428" s="368"/>
      <c r="AI428" s="368"/>
      <c r="AJ428" s="368"/>
      <c r="AK428" s="368"/>
      <c r="AL428" s="368"/>
      <c r="AM428" s="368"/>
      <c r="AN428" s="368"/>
    </row>
    <row r="429" spans="1:40" ht="12.75" customHeight="1">
      <c r="A429" s="151">
        <f t="shared" si="273"/>
        <v>30.916666666666668</v>
      </c>
      <c r="B429" s="393">
        <f t="shared" si="286"/>
        <v>1855</v>
      </c>
      <c r="C429" s="186">
        <v>0</v>
      </c>
      <c r="D429" s="394">
        <f t="shared" si="274"/>
        <v>0</v>
      </c>
      <c r="E429" s="395" t="e">
        <f t="shared" ref="E429:F429" si="403">H428</f>
        <v>#N/A</v>
      </c>
      <c r="F429" s="375" t="e">
        <f t="shared" si="403"/>
        <v>#N/A</v>
      </c>
      <c r="G429" s="375" t="e">
        <f t="shared" si="276"/>
        <v>#N/A</v>
      </c>
      <c r="H429" s="395" t="e">
        <f t="shared" si="277"/>
        <v>#N/A</v>
      </c>
      <c r="I429" s="375" t="e">
        <f t="shared" si="278"/>
        <v>#N/A</v>
      </c>
      <c r="J429" s="395" t="e">
        <f t="shared" si="288"/>
        <v>#N/A</v>
      </c>
      <c r="K429" s="396" t="e">
        <f t="shared" si="279"/>
        <v>#N/A</v>
      </c>
      <c r="L429" s="368"/>
      <c r="M429" s="368"/>
      <c r="N429" s="372"/>
      <c r="O429" s="3" t="e">
        <f t="shared" si="280"/>
        <v>#N/A</v>
      </c>
      <c r="P429" s="397" t="e">
        <f t="shared" si="281"/>
        <v>#N/A</v>
      </c>
      <c r="Q429" s="3" t="e">
        <f t="shared" si="282"/>
        <v>#N/A</v>
      </c>
      <c r="R429" s="369" t="e">
        <f t="shared" si="283"/>
        <v>#N/A</v>
      </c>
      <c r="S429" s="369" t="e">
        <f t="shared" si="284"/>
        <v>#N/A</v>
      </c>
      <c r="T429" s="398" t="e">
        <f t="shared" si="285"/>
        <v>#N/A</v>
      </c>
      <c r="U429" s="368"/>
      <c r="V429" s="368"/>
      <c r="W429" s="368"/>
      <c r="X429" s="368"/>
      <c r="Y429" s="368"/>
      <c r="Z429" s="368"/>
      <c r="AA429" s="368"/>
      <c r="AB429" s="368"/>
      <c r="AC429" s="368"/>
      <c r="AD429" s="368"/>
      <c r="AE429" s="368"/>
      <c r="AF429" s="368"/>
      <c r="AG429" s="368"/>
      <c r="AH429" s="368"/>
      <c r="AI429" s="368"/>
      <c r="AJ429" s="368"/>
      <c r="AK429" s="368"/>
      <c r="AL429" s="368"/>
      <c r="AM429" s="368"/>
      <c r="AN429" s="368"/>
    </row>
    <row r="430" spans="1:40" ht="12.75" customHeight="1">
      <c r="A430" s="151">
        <f t="shared" si="273"/>
        <v>31</v>
      </c>
      <c r="B430" s="393">
        <f t="shared" si="286"/>
        <v>1860</v>
      </c>
      <c r="C430" s="186">
        <v>0</v>
      </c>
      <c r="D430" s="394">
        <f t="shared" si="274"/>
        <v>0</v>
      </c>
      <c r="E430" s="395" t="e">
        <f t="shared" ref="E430:F430" si="404">H429</f>
        <v>#N/A</v>
      </c>
      <c r="F430" s="375" t="e">
        <f t="shared" si="404"/>
        <v>#N/A</v>
      </c>
      <c r="G430" s="375" t="e">
        <f t="shared" si="276"/>
        <v>#N/A</v>
      </c>
      <c r="H430" s="395" t="e">
        <f t="shared" si="277"/>
        <v>#N/A</v>
      </c>
      <c r="I430" s="375" t="e">
        <f t="shared" si="278"/>
        <v>#N/A</v>
      </c>
      <c r="J430" s="395" t="e">
        <f t="shared" si="288"/>
        <v>#N/A</v>
      </c>
      <c r="K430" s="396" t="e">
        <f t="shared" si="279"/>
        <v>#N/A</v>
      </c>
      <c r="L430" s="368"/>
      <c r="M430" s="368"/>
      <c r="N430" s="372"/>
      <c r="O430" s="3" t="e">
        <f t="shared" si="280"/>
        <v>#N/A</v>
      </c>
      <c r="P430" s="397" t="e">
        <f t="shared" si="281"/>
        <v>#N/A</v>
      </c>
      <c r="Q430" s="3" t="e">
        <f t="shared" si="282"/>
        <v>#N/A</v>
      </c>
      <c r="R430" s="369" t="e">
        <f t="shared" si="283"/>
        <v>#N/A</v>
      </c>
      <c r="S430" s="369" t="e">
        <f t="shared" si="284"/>
        <v>#N/A</v>
      </c>
      <c r="T430" s="398" t="e">
        <f t="shared" si="285"/>
        <v>#N/A</v>
      </c>
      <c r="U430" s="368"/>
      <c r="V430" s="368"/>
      <c r="W430" s="368"/>
      <c r="X430" s="368"/>
      <c r="Y430" s="368"/>
      <c r="Z430" s="368"/>
      <c r="AA430" s="368"/>
      <c r="AB430" s="368"/>
      <c r="AC430" s="368"/>
      <c r="AD430" s="368"/>
      <c r="AE430" s="368"/>
      <c r="AF430" s="368"/>
      <c r="AG430" s="368"/>
      <c r="AH430" s="368"/>
      <c r="AI430" s="368"/>
      <c r="AJ430" s="368"/>
      <c r="AK430" s="368"/>
      <c r="AL430" s="368"/>
      <c r="AM430" s="368"/>
      <c r="AN430" s="368"/>
    </row>
    <row r="431" spans="1:40" ht="12.75" customHeight="1">
      <c r="A431" s="151">
        <f t="shared" si="273"/>
        <v>31.083333333333332</v>
      </c>
      <c r="B431" s="393">
        <f t="shared" si="286"/>
        <v>1865</v>
      </c>
      <c r="C431" s="186">
        <v>0</v>
      </c>
      <c r="D431" s="394">
        <f t="shared" si="274"/>
        <v>0</v>
      </c>
      <c r="E431" s="395" t="e">
        <f t="shared" ref="E431:F431" si="405">H430</f>
        <v>#N/A</v>
      </c>
      <c r="F431" s="375" t="e">
        <f t="shared" si="405"/>
        <v>#N/A</v>
      </c>
      <c r="G431" s="375" t="e">
        <f t="shared" si="276"/>
        <v>#N/A</v>
      </c>
      <c r="H431" s="395" t="e">
        <f t="shared" si="277"/>
        <v>#N/A</v>
      </c>
      <c r="I431" s="375" t="e">
        <f t="shared" si="278"/>
        <v>#N/A</v>
      </c>
      <c r="J431" s="395" t="e">
        <f t="shared" si="288"/>
        <v>#N/A</v>
      </c>
      <c r="K431" s="396" t="e">
        <f t="shared" si="279"/>
        <v>#N/A</v>
      </c>
      <c r="L431" s="368"/>
      <c r="M431" s="368"/>
      <c r="N431" s="372"/>
      <c r="O431" s="3" t="e">
        <f t="shared" si="280"/>
        <v>#N/A</v>
      </c>
      <c r="P431" s="397" t="e">
        <f t="shared" si="281"/>
        <v>#N/A</v>
      </c>
      <c r="Q431" s="3" t="e">
        <f t="shared" si="282"/>
        <v>#N/A</v>
      </c>
      <c r="R431" s="369" t="e">
        <f t="shared" si="283"/>
        <v>#N/A</v>
      </c>
      <c r="S431" s="369" t="e">
        <f t="shared" si="284"/>
        <v>#N/A</v>
      </c>
      <c r="T431" s="398" t="e">
        <f t="shared" si="285"/>
        <v>#N/A</v>
      </c>
      <c r="U431" s="368"/>
      <c r="V431" s="368"/>
      <c r="W431" s="368"/>
      <c r="X431" s="368"/>
      <c r="Y431" s="368"/>
      <c r="Z431" s="368"/>
      <c r="AA431" s="368"/>
      <c r="AB431" s="368"/>
      <c r="AC431" s="368"/>
      <c r="AD431" s="368"/>
      <c r="AE431" s="368"/>
      <c r="AF431" s="368"/>
      <c r="AG431" s="368"/>
      <c r="AH431" s="368"/>
      <c r="AI431" s="368"/>
      <c r="AJ431" s="368"/>
      <c r="AK431" s="368"/>
      <c r="AL431" s="368"/>
      <c r="AM431" s="368"/>
      <c r="AN431" s="368"/>
    </row>
    <row r="432" spans="1:40" ht="12.75" customHeight="1">
      <c r="A432" s="151">
        <f t="shared" si="273"/>
        <v>31.166666666666668</v>
      </c>
      <c r="B432" s="393">
        <f t="shared" si="286"/>
        <v>1870</v>
      </c>
      <c r="C432" s="186">
        <v>0</v>
      </c>
      <c r="D432" s="394">
        <f t="shared" si="274"/>
        <v>0</v>
      </c>
      <c r="E432" s="395" t="e">
        <f t="shared" ref="E432:F432" si="406">H431</f>
        <v>#N/A</v>
      </c>
      <c r="F432" s="375" t="e">
        <f t="shared" si="406"/>
        <v>#N/A</v>
      </c>
      <c r="G432" s="375" t="e">
        <f t="shared" si="276"/>
        <v>#N/A</v>
      </c>
      <c r="H432" s="395" t="e">
        <f t="shared" si="277"/>
        <v>#N/A</v>
      </c>
      <c r="I432" s="375" t="e">
        <f t="shared" si="278"/>
        <v>#N/A</v>
      </c>
      <c r="J432" s="395" t="e">
        <f t="shared" si="288"/>
        <v>#N/A</v>
      </c>
      <c r="K432" s="396" t="e">
        <f t="shared" si="279"/>
        <v>#N/A</v>
      </c>
      <c r="L432" s="368"/>
      <c r="M432" s="368"/>
      <c r="N432" s="372"/>
      <c r="O432" s="3" t="e">
        <f t="shared" si="280"/>
        <v>#N/A</v>
      </c>
      <c r="P432" s="397" t="e">
        <f t="shared" si="281"/>
        <v>#N/A</v>
      </c>
      <c r="Q432" s="3" t="e">
        <f t="shared" si="282"/>
        <v>#N/A</v>
      </c>
      <c r="R432" s="369" t="e">
        <f t="shared" si="283"/>
        <v>#N/A</v>
      </c>
      <c r="S432" s="369" t="e">
        <f t="shared" si="284"/>
        <v>#N/A</v>
      </c>
      <c r="T432" s="398" t="e">
        <f t="shared" si="285"/>
        <v>#N/A</v>
      </c>
      <c r="U432" s="368"/>
      <c r="V432" s="368"/>
      <c r="W432" s="368"/>
      <c r="X432" s="368"/>
      <c r="Y432" s="368"/>
      <c r="Z432" s="368"/>
      <c r="AA432" s="368"/>
      <c r="AB432" s="368"/>
      <c r="AC432" s="368"/>
      <c r="AD432" s="368"/>
      <c r="AE432" s="368"/>
      <c r="AF432" s="368"/>
      <c r="AG432" s="368"/>
      <c r="AH432" s="368"/>
      <c r="AI432" s="368"/>
      <c r="AJ432" s="368"/>
      <c r="AK432" s="368"/>
      <c r="AL432" s="368"/>
      <c r="AM432" s="368"/>
      <c r="AN432" s="368"/>
    </row>
    <row r="433" spans="1:40" ht="12.75" customHeight="1">
      <c r="A433" s="151">
        <f t="shared" si="273"/>
        <v>31.25</v>
      </c>
      <c r="B433" s="393">
        <f t="shared" si="286"/>
        <v>1875</v>
      </c>
      <c r="C433" s="186">
        <v>0</v>
      </c>
      <c r="D433" s="394">
        <f t="shared" si="274"/>
        <v>0</v>
      </c>
      <c r="E433" s="395" t="e">
        <f t="shared" ref="E433:F433" si="407">H432</f>
        <v>#N/A</v>
      </c>
      <c r="F433" s="375" t="e">
        <f t="shared" si="407"/>
        <v>#N/A</v>
      </c>
      <c r="G433" s="375" t="e">
        <f t="shared" si="276"/>
        <v>#N/A</v>
      </c>
      <c r="H433" s="395" t="e">
        <f t="shared" si="277"/>
        <v>#N/A</v>
      </c>
      <c r="I433" s="375" t="e">
        <f t="shared" si="278"/>
        <v>#N/A</v>
      </c>
      <c r="J433" s="395" t="e">
        <f t="shared" si="288"/>
        <v>#N/A</v>
      </c>
      <c r="K433" s="396" t="e">
        <f t="shared" si="279"/>
        <v>#N/A</v>
      </c>
      <c r="L433" s="368"/>
      <c r="M433" s="368"/>
      <c r="N433" s="372"/>
      <c r="O433" s="3" t="e">
        <f t="shared" si="280"/>
        <v>#N/A</v>
      </c>
      <c r="P433" s="397" t="e">
        <f t="shared" si="281"/>
        <v>#N/A</v>
      </c>
      <c r="Q433" s="3" t="e">
        <f t="shared" si="282"/>
        <v>#N/A</v>
      </c>
      <c r="R433" s="369" t="e">
        <f t="shared" si="283"/>
        <v>#N/A</v>
      </c>
      <c r="S433" s="369" t="e">
        <f t="shared" si="284"/>
        <v>#N/A</v>
      </c>
      <c r="T433" s="398" t="e">
        <f t="shared" si="285"/>
        <v>#N/A</v>
      </c>
      <c r="U433" s="368"/>
      <c r="V433" s="368"/>
      <c r="W433" s="368"/>
      <c r="X433" s="368"/>
      <c r="Y433" s="368"/>
      <c r="Z433" s="368"/>
      <c r="AA433" s="368"/>
      <c r="AB433" s="368"/>
      <c r="AC433" s="368"/>
      <c r="AD433" s="368"/>
      <c r="AE433" s="368"/>
      <c r="AF433" s="368"/>
      <c r="AG433" s="368"/>
      <c r="AH433" s="368"/>
      <c r="AI433" s="368"/>
      <c r="AJ433" s="368"/>
      <c r="AK433" s="368"/>
      <c r="AL433" s="368"/>
      <c r="AM433" s="368"/>
      <c r="AN433" s="368"/>
    </row>
    <row r="434" spans="1:40" ht="12.75" customHeight="1">
      <c r="A434" s="151">
        <f t="shared" si="273"/>
        <v>31.333333333333332</v>
      </c>
      <c r="B434" s="393">
        <f t="shared" si="286"/>
        <v>1880</v>
      </c>
      <c r="C434" s="186">
        <v>0</v>
      </c>
      <c r="D434" s="394">
        <f t="shared" si="274"/>
        <v>0</v>
      </c>
      <c r="E434" s="395" t="e">
        <f t="shared" ref="E434:F434" si="408">H433</f>
        <v>#N/A</v>
      </c>
      <c r="F434" s="375" t="e">
        <f t="shared" si="408"/>
        <v>#N/A</v>
      </c>
      <c r="G434" s="375" t="e">
        <f t="shared" si="276"/>
        <v>#N/A</v>
      </c>
      <c r="H434" s="395" t="e">
        <f t="shared" si="277"/>
        <v>#N/A</v>
      </c>
      <c r="I434" s="375" t="e">
        <f t="shared" si="278"/>
        <v>#N/A</v>
      </c>
      <c r="J434" s="395" t="e">
        <f t="shared" si="288"/>
        <v>#N/A</v>
      </c>
      <c r="K434" s="396" t="e">
        <f t="shared" si="279"/>
        <v>#N/A</v>
      </c>
      <c r="L434" s="368"/>
      <c r="M434" s="368"/>
      <c r="N434" s="372"/>
      <c r="O434" s="3" t="e">
        <f t="shared" si="280"/>
        <v>#N/A</v>
      </c>
      <c r="P434" s="397" t="e">
        <f t="shared" si="281"/>
        <v>#N/A</v>
      </c>
      <c r="Q434" s="3" t="e">
        <f t="shared" si="282"/>
        <v>#N/A</v>
      </c>
      <c r="R434" s="369" t="e">
        <f t="shared" si="283"/>
        <v>#N/A</v>
      </c>
      <c r="S434" s="369" t="e">
        <f t="shared" si="284"/>
        <v>#N/A</v>
      </c>
      <c r="T434" s="398" t="e">
        <f t="shared" si="285"/>
        <v>#N/A</v>
      </c>
      <c r="U434" s="368"/>
      <c r="V434" s="368"/>
      <c r="W434" s="368"/>
      <c r="X434" s="368"/>
      <c r="Y434" s="368"/>
      <c r="Z434" s="368"/>
      <c r="AA434" s="368"/>
      <c r="AB434" s="368"/>
      <c r="AC434" s="368"/>
      <c r="AD434" s="368"/>
      <c r="AE434" s="368"/>
      <c r="AF434" s="368"/>
      <c r="AG434" s="368"/>
      <c r="AH434" s="368"/>
      <c r="AI434" s="368"/>
      <c r="AJ434" s="368"/>
      <c r="AK434" s="368"/>
      <c r="AL434" s="368"/>
      <c r="AM434" s="368"/>
      <c r="AN434" s="368"/>
    </row>
    <row r="435" spans="1:40" ht="12.75" customHeight="1">
      <c r="A435" s="151">
        <f t="shared" si="273"/>
        <v>31.416666666666668</v>
      </c>
      <c r="B435" s="393">
        <f t="shared" si="286"/>
        <v>1885</v>
      </c>
      <c r="C435" s="186">
        <v>0</v>
      </c>
      <c r="D435" s="394">
        <f t="shared" si="274"/>
        <v>0</v>
      </c>
      <c r="E435" s="395" t="e">
        <f t="shared" ref="E435:F435" si="409">H434</f>
        <v>#N/A</v>
      </c>
      <c r="F435" s="375" t="e">
        <f t="shared" si="409"/>
        <v>#N/A</v>
      </c>
      <c r="G435" s="375" t="e">
        <f t="shared" si="276"/>
        <v>#N/A</v>
      </c>
      <c r="H435" s="395" t="e">
        <f t="shared" si="277"/>
        <v>#N/A</v>
      </c>
      <c r="I435" s="375" t="e">
        <f t="shared" si="278"/>
        <v>#N/A</v>
      </c>
      <c r="J435" s="395" t="e">
        <f t="shared" si="288"/>
        <v>#N/A</v>
      </c>
      <c r="K435" s="396" t="e">
        <f t="shared" si="279"/>
        <v>#N/A</v>
      </c>
      <c r="L435" s="368"/>
      <c r="M435" s="368"/>
      <c r="N435" s="372"/>
      <c r="O435" s="3" t="e">
        <f t="shared" si="280"/>
        <v>#N/A</v>
      </c>
      <c r="P435" s="397" t="e">
        <f t="shared" si="281"/>
        <v>#N/A</v>
      </c>
      <c r="Q435" s="3" t="e">
        <f t="shared" si="282"/>
        <v>#N/A</v>
      </c>
      <c r="R435" s="369" t="e">
        <f t="shared" si="283"/>
        <v>#N/A</v>
      </c>
      <c r="S435" s="369" t="e">
        <f t="shared" si="284"/>
        <v>#N/A</v>
      </c>
      <c r="T435" s="398" t="e">
        <f t="shared" si="285"/>
        <v>#N/A</v>
      </c>
      <c r="U435" s="368"/>
      <c r="V435" s="368"/>
      <c r="W435" s="368"/>
      <c r="X435" s="368"/>
      <c r="Y435" s="368"/>
      <c r="Z435" s="368"/>
      <c r="AA435" s="368"/>
      <c r="AB435" s="368"/>
      <c r="AC435" s="368"/>
      <c r="AD435" s="368"/>
      <c r="AE435" s="368"/>
      <c r="AF435" s="368"/>
      <c r="AG435" s="368"/>
      <c r="AH435" s="368"/>
      <c r="AI435" s="368"/>
      <c r="AJ435" s="368"/>
      <c r="AK435" s="368"/>
      <c r="AL435" s="368"/>
      <c r="AM435" s="368"/>
      <c r="AN435" s="368"/>
    </row>
    <row r="436" spans="1:40" ht="12.75" customHeight="1">
      <c r="A436" s="151">
        <f t="shared" si="273"/>
        <v>31.5</v>
      </c>
      <c r="B436" s="393">
        <f t="shared" si="286"/>
        <v>1890</v>
      </c>
      <c r="C436" s="186">
        <v>0</v>
      </c>
      <c r="D436" s="394">
        <f t="shared" si="274"/>
        <v>0</v>
      </c>
      <c r="E436" s="395" t="e">
        <f t="shared" ref="E436:F436" si="410">H435</f>
        <v>#N/A</v>
      </c>
      <c r="F436" s="375" t="e">
        <f t="shared" si="410"/>
        <v>#N/A</v>
      </c>
      <c r="G436" s="375" t="e">
        <f t="shared" si="276"/>
        <v>#N/A</v>
      </c>
      <c r="H436" s="395" t="e">
        <f t="shared" si="277"/>
        <v>#N/A</v>
      </c>
      <c r="I436" s="375" t="e">
        <f t="shared" si="278"/>
        <v>#N/A</v>
      </c>
      <c r="J436" s="395" t="e">
        <f t="shared" si="288"/>
        <v>#N/A</v>
      </c>
      <c r="K436" s="396" t="e">
        <f t="shared" si="279"/>
        <v>#N/A</v>
      </c>
      <c r="L436" s="368"/>
      <c r="M436" s="368"/>
      <c r="N436" s="372"/>
      <c r="O436" s="3" t="e">
        <f t="shared" si="280"/>
        <v>#N/A</v>
      </c>
      <c r="P436" s="397" t="e">
        <f t="shared" si="281"/>
        <v>#N/A</v>
      </c>
      <c r="Q436" s="3" t="e">
        <f t="shared" si="282"/>
        <v>#N/A</v>
      </c>
      <c r="R436" s="369" t="e">
        <f t="shared" si="283"/>
        <v>#N/A</v>
      </c>
      <c r="S436" s="369" t="e">
        <f t="shared" si="284"/>
        <v>#N/A</v>
      </c>
      <c r="T436" s="398" t="e">
        <f t="shared" si="285"/>
        <v>#N/A</v>
      </c>
      <c r="U436" s="368"/>
      <c r="V436" s="368"/>
      <c r="W436" s="368"/>
      <c r="X436" s="368"/>
      <c r="Y436" s="368"/>
      <c r="Z436" s="368"/>
      <c r="AA436" s="368"/>
      <c r="AB436" s="368"/>
      <c r="AC436" s="368"/>
      <c r="AD436" s="368"/>
      <c r="AE436" s="368"/>
      <c r="AF436" s="368"/>
      <c r="AG436" s="368"/>
      <c r="AH436" s="368"/>
      <c r="AI436" s="368"/>
      <c r="AJ436" s="368"/>
      <c r="AK436" s="368"/>
      <c r="AL436" s="368"/>
      <c r="AM436" s="368"/>
      <c r="AN436" s="368"/>
    </row>
    <row r="437" spans="1:40" ht="12.75" customHeight="1">
      <c r="A437" s="151">
        <f t="shared" si="273"/>
        <v>31.583333333333332</v>
      </c>
      <c r="B437" s="393">
        <f t="shared" si="286"/>
        <v>1895</v>
      </c>
      <c r="C437" s="186">
        <v>0</v>
      </c>
      <c r="D437" s="394">
        <f t="shared" si="274"/>
        <v>0</v>
      </c>
      <c r="E437" s="395" t="e">
        <f t="shared" ref="E437:F437" si="411">H436</f>
        <v>#N/A</v>
      </c>
      <c r="F437" s="375" t="e">
        <f t="shared" si="411"/>
        <v>#N/A</v>
      </c>
      <c r="G437" s="375" t="e">
        <f t="shared" si="276"/>
        <v>#N/A</v>
      </c>
      <c r="H437" s="395" t="e">
        <f t="shared" si="277"/>
        <v>#N/A</v>
      </c>
      <c r="I437" s="375" t="e">
        <f t="shared" si="278"/>
        <v>#N/A</v>
      </c>
      <c r="J437" s="395" t="e">
        <f t="shared" si="288"/>
        <v>#N/A</v>
      </c>
      <c r="K437" s="396" t="e">
        <f t="shared" si="279"/>
        <v>#N/A</v>
      </c>
      <c r="L437" s="368"/>
      <c r="M437" s="368"/>
      <c r="N437" s="372"/>
      <c r="O437" s="3" t="e">
        <f t="shared" si="280"/>
        <v>#N/A</v>
      </c>
      <c r="P437" s="397" t="e">
        <f t="shared" si="281"/>
        <v>#N/A</v>
      </c>
      <c r="Q437" s="3" t="e">
        <f t="shared" si="282"/>
        <v>#N/A</v>
      </c>
      <c r="R437" s="369" t="e">
        <f t="shared" si="283"/>
        <v>#N/A</v>
      </c>
      <c r="S437" s="369" t="e">
        <f t="shared" si="284"/>
        <v>#N/A</v>
      </c>
      <c r="T437" s="398" t="e">
        <f t="shared" si="285"/>
        <v>#N/A</v>
      </c>
      <c r="U437" s="368"/>
      <c r="V437" s="368"/>
      <c r="W437" s="368"/>
      <c r="X437" s="368"/>
      <c r="Y437" s="368"/>
      <c r="Z437" s="368"/>
      <c r="AA437" s="368"/>
      <c r="AB437" s="368"/>
      <c r="AC437" s="368"/>
      <c r="AD437" s="368"/>
      <c r="AE437" s="368"/>
      <c r="AF437" s="368"/>
      <c r="AG437" s="368"/>
      <c r="AH437" s="368"/>
      <c r="AI437" s="368"/>
      <c r="AJ437" s="368"/>
      <c r="AK437" s="368"/>
      <c r="AL437" s="368"/>
      <c r="AM437" s="368"/>
      <c r="AN437" s="368"/>
    </row>
    <row r="438" spans="1:40" ht="12.75" customHeight="1">
      <c r="A438" s="151">
        <f t="shared" si="273"/>
        <v>31.666666666666668</v>
      </c>
      <c r="B438" s="393">
        <f t="shared" si="286"/>
        <v>1900</v>
      </c>
      <c r="C438" s="186">
        <v>0</v>
      </c>
      <c r="D438" s="394">
        <f t="shared" si="274"/>
        <v>0</v>
      </c>
      <c r="E438" s="395" t="e">
        <f t="shared" ref="E438:F438" si="412">H437</f>
        <v>#N/A</v>
      </c>
      <c r="F438" s="375" t="e">
        <f t="shared" si="412"/>
        <v>#N/A</v>
      </c>
      <c r="G438" s="375" t="e">
        <f t="shared" si="276"/>
        <v>#N/A</v>
      </c>
      <c r="H438" s="395" t="e">
        <f t="shared" si="277"/>
        <v>#N/A</v>
      </c>
      <c r="I438" s="375" t="e">
        <f t="shared" si="278"/>
        <v>#N/A</v>
      </c>
      <c r="J438" s="395" t="e">
        <f t="shared" si="288"/>
        <v>#N/A</v>
      </c>
      <c r="K438" s="396" t="e">
        <f t="shared" si="279"/>
        <v>#N/A</v>
      </c>
      <c r="L438" s="368"/>
      <c r="M438" s="368"/>
      <c r="N438" s="372"/>
      <c r="O438" s="3" t="e">
        <f t="shared" si="280"/>
        <v>#N/A</v>
      </c>
      <c r="P438" s="397" t="e">
        <f t="shared" si="281"/>
        <v>#N/A</v>
      </c>
      <c r="Q438" s="3" t="e">
        <f t="shared" si="282"/>
        <v>#N/A</v>
      </c>
      <c r="R438" s="369" t="e">
        <f t="shared" si="283"/>
        <v>#N/A</v>
      </c>
      <c r="S438" s="369" t="e">
        <f t="shared" si="284"/>
        <v>#N/A</v>
      </c>
      <c r="T438" s="398" t="e">
        <f t="shared" si="285"/>
        <v>#N/A</v>
      </c>
      <c r="U438" s="368"/>
      <c r="V438" s="368"/>
      <c r="W438" s="368"/>
      <c r="X438" s="368"/>
      <c r="Y438" s="368"/>
      <c r="Z438" s="368"/>
      <c r="AA438" s="368"/>
      <c r="AB438" s="368"/>
      <c r="AC438" s="368"/>
      <c r="AD438" s="368"/>
      <c r="AE438" s="368"/>
      <c r="AF438" s="368"/>
      <c r="AG438" s="368"/>
      <c r="AH438" s="368"/>
      <c r="AI438" s="368"/>
      <c r="AJ438" s="368"/>
      <c r="AK438" s="368"/>
      <c r="AL438" s="368"/>
      <c r="AM438" s="368"/>
      <c r="AN438" s="368"/>
    </row>
    <row r="439" spans="1:40" ht="12.75" customHeight="1">
      <c r="A439" s="151">
        <f t="shared" si="273"/>
        <v>31.75</v>
      </c>
      <c r="B439" s="393">
        <f t="shared" si="286"/>
        <v>1905</v>
      </c>
      <c r="C439" s="186">
        <v>0</v>
      </c>
      <c r="D439" s="394">
        <f t="shared" si="274"/>
        <v>0</v>
      </c>
      <c r="E439" s="395" t="e">
        <f t="shared" ref="E439:F439" si="413">H438</f>
        <v>#N/A</v>
      </c>
      <c r="F439" s="375" t="e">
        <f t="shared" si="413"/>
        <v>#N/A</v>
      </c>
      <c r="G439" s="375" t="e">
        <f t="shared" si="276"/>
        <v>#N/A</v>
      </c>
      <c r="H439" s="395" t="e">
        <f t="shared" si="277"/>
        <v>#N/A</v>
      </c>
      <c r="I439" s="375" t="e">
        <f t="shared" si="278"/>
        <v>#N/A</v>
      </c>
      <c r="J439" s="395" t="e">
        <f t="shared" si="288"/>
        <v>#N/A</v>
      </c>
      <c r="K439" s="396" t="e">
        <f t="shared" si="279"/>
        <v>#N/A</v>
      </c>
      <c r="L439" s="368"/>
      <c r="M439" s="368"/>
      <c r="N439" s="372"/>
      <c r="O439" s="3" t="e">
        <f t="shared" si="280"/>
        <v>#N/A</v>
      </c>
      <c r="P439" s="397" t="e">
        <f t="shared" si="281"/>
        <v>#N/A</v>
      </c>
      <c r="Q439" s="3" t="e">
        <f t="shared" si="282"/>
        <v>#N/A</v>
      </c>
      <c r="R439" s="369" t="e">
        <f t="shared" si="283"/>
        <v>#N/A</v>
      </c>
      <c r="S439" s="369" t="e">
        <f t="shared" si="284"/>
        <v>#N/A</v>
      </c>
      <c r="T439" s="398" t="e">
        <f t="shared" si="285"/>
        <v>#N/A</v>
      </c>
      <c r="U439" s="368"/>
      <c r="V439" s="368"/>
      <c r="W439" s="368"/>
      <c r="X439" s="368"/>
      <c r="Y439" s="368"/>
      <c r="Z439" s="368"/>
      <c r="AA439" s="368"/>
      <c r="AB439" s="368"/>
      <c r="AC439" s="368"/>
      <c r="AD439" s="368"/>
      <c r="AE439" s="368"/>
      <c r="AF439" s="368"/>
      <c r="AG439" s="368"/>
      <c r="AH439" s="368"/>
      <c r="AI439" s="368"/>
      <c r="AJ439" s="368"/>
      <c r="AK439" s="368"/>
      <c r="AL439" s="368"/>
      <c r="AM439" s="368"/>
      <c r="AN439" s="368"/>
    </row>
    <row r="440" spans="1:40" ht="12.75" customHeight="1">
      <c r="A440" s="151">
        <f t="shared" si="273"/>
        <v>31.833333333333332</v>
      </c>
      <c r="B440" s="393">
        <f t="shared" si="286"/>
        <v>1910</v>
      </c>
      <c r="C440" s="186">
        <v>0</v>
      </c>
      <c r="D440" s="394">
        <f t="shared" si="274"/>
        <v>0</v>
      </c>
      <c r="E440" s="395" t="e">
        <f t="shared" ref="E440:F440" si="414">H439</f>
        <v>#N/A</v>
      </c>
      <c r="F440" s="375" t="e">
        <f t="shared" si="414"/>
        <v>#N/A</v>
      </c>
      <c r="G440" s="375" t="e">
        <f t="shared" si="276"/>
        <v>#N/A</v>
      </c>
      <c r="H440" s="395" t="e">
        <f t="shared" si="277"/>
        <v>#N/A</v>
      </c>
      <c r="I440" s="375" t="e">
        <f t="shared" si="278"/>
        <v>#N/A</v>
      </c>
      <c r="J440" s="395" t="e">
        <f t="shared" si="288"/>
        <v>#N/A</v>
      </c>
      <c r="K440" s="396" t="e">
        <f t="shared" si="279"/>
        <v>#N/A</v>
      </c>
      <c r="L440" s="368"/>
      <c r="M440" s="368"/>
      <c r="N440" s="372"/>
      <c r="O440" s="3" t="e">
        <f t="shared" si="280"/>
        <v>#N/A</v>
      </c>
      <c r="P440" s="397" t="e">
        <f t="shared" si="281"/>
        <v>#N/A</v>
      </c>
      <c r="Q440" s="3" t="e">
        <f t="shared" si="282"/>
        <v>#N/A</v>
      </c>
      <c r="R440" s="369" t="e">
        <f t="shared" si="283"/>
        <v>#N/A</v>
      </c>
      <c r="S440" s="369" t="e">
        <f t="shared" si="284"/>
        <v>#N/A</v>
      </c>
      <c r="T440" s="398" t="e">
        <f t="shared" si="285"/>
        <v>#N/A</v>
      </c>
      <c r="U440" s="368"/>
      <c r="V440" s="368"/>
      <c r="W440" s="368"/>
      <c r="X440" s="368"/>
      <c r="Y440" s="368"/>
      <c r="Z440" s="368"/>
      <c r="AA440" s="368"/>
      <c r="AB440" s="368"/>
      <c r="AC440" s="368"/>
      <c r="AD440" s="368"/>
      <c r="AE440" s="368"/>
      <c r="AF440" s="368"/>
      <c r="AG440" s="368"/>
      <c r="AH440" s="368"/>
      <c r="AI440" s="368"/>
      <c r="AJ440" s="368"/>
      <c r="AK440" s="368"/>
      <c r="AL440" s="368"/>
      <c r="AM440" s="368"/>
      <c r="AN440" s="368"/>
    </row>
    <row r="441" spans="1:40" ht="12.75" customHeight="1">
      <c r="A441" s="151">
        <f t="shared" si="273"/>
        <v>31.916666666666668</v>
      </c>
      <c r="B441" s="393">
        <f t="shared" si="286"/>
        <v>1915</v>
      </c>
      <c r="C441" s="186">
        <v>0</v>
      </c>
      <c r="D441" s="394">
        <f t="shared" si="274"/>
        <v>0</v>
      </c>
      <c r="E441" s="395" t="e">
        <f t="shared" ref="E441:F441" si="415">H440</f>
        <v>#N/A</v>
      </c>
      <c r="F441" s="375" t="e">
        <f t="shared" si="415"/>
        <v>#N/A</v>
      </c>
      <c r="G441" s="375" t="e">
        <f t="shared" si="276"/>
        <v>#N/A</v>
      </c>
      <c r="H441" s="395" t="e">
        <f t="shared" si="277"/>
        <v>#N/A</v>
      </c>
      <c r="I441" s="375" t="e">
        <f t="shared" si="278"/>
        <v>#N/A</v>
      </c>
      <c r="J441" s="395" t="e">
        <f t="shared" si="288"/>
        <v>#N/A</v>
      </c>
      <c r="K441" s="396" t="e">
        <f t="shared" si="279"/>
        <v>#N/A</v>
      </c>
      <c r="L441" s="368"/>
      <c r="M441" s="368"/>
      <c r="N441" s="372"/>
      <c r="O441" s="3" t="e">
        <f t="shared" si="280"/>
        <v>#N/A</v>
      </c>
      <c r="P441" s="397" t="e">
        <f t="shared" si="281"/>
        <v>#N/A</v>
      </c>
      <c r="Q441" s="3" t="e">
        <f t="shared" si="282"/>
        <v>#N/A</v>
      </c>
      <c r="R441" s="369" t="e">
        <f t="shared" si="283"/>
        <v>#N/A</v>
      </c>
      <c r="S441" s="369" t="e">
        <f t="shared" si="284"/>
        <v>#N/A</v>
      </c>
      <c r="T441" s="398" t="e">
        <f t="shared" si="285"/>
        <v>#N/A</v>
      </c>
      <c r="U441" s="368"/>
      <c r="V441" s="368"/>
      <c r="W441" s="368"/>
      <c r="X441" s="368"/>
      <c r="Y441" s="368"/>
      <c r="Z441" s="368"/>
      <c r="AA441" s="368"/>
      <c r="AB441" s="368"/>
      <c r="AC441" s="368"/>
      <c r="AD441" s="368"/>
      <c r="AE441" s="368"/>
      <c r="AF441" s="368"/>
      <c r="AG441" s="368"/>
      <c r="AH441" s="368"/>
      <c r="AI441" s="368"/>
      <c r="AJ441" s="368"/>
      <c r="AK441" s="368"/>
      <c r="AL441" s="368"/>
      <c r="AM441" s="368"/>
      <c r="AN441" s="368"/>
    </row>
    <row r="442" spans="1:40" ht="12.75" customHeight="1">
      <c r="A442" s="151">
        <f t="shared" si="273"/>
        <v>32</v>
      </c>
      <c r="B442" s="393">
        <f t="shared" si="286"/>
        <v>1920</v>
      </c>
      <c r="C442" s="186">
        <v>0</v>
      </c>
      <c r="D442" s="394">
        <f t="shared" si="274"/>
        <v>0</v>
      </c>
      <c r="E442" s="395" t="e">
        <f t="shared" ref="E442:F442" si="416">H441</f>
        <v>#N/A</v>
      </c>
      <c r="F442" s="375" t="e">
        <f t="shared" si="416"/>
        <v>#N/A</v>
      </c>
      <c r="G442" s="375" t="e">
        <f t="shared" si="276"/>
        <v>#N/A</v>
      </c>
      <c r="H442" s="395" t="e">
        <f t="shared" si="277"/>
        <v>#N/A</v>
      </c>
      <c r="I442" s="375" t="e">
        <f t="shared" si="278"/>
        <v>#N/A</v>
      </c>
      <c r="J442" s="395" t="e">
        <f t="shared" si="288"/>
        <v>#N/A</v>
      </c>
      <c r="K442" s="396" t="e">
        <f t="shared" si="279"/>
        <v>#N/A</v>
      </c>
      <c r="L442" s="368"/>
      <c r="M442" s="368"/>
      <c r="N442" s="372"/>
      <c r="O442" s="3" t="e">
        <f t="shared" si="280"/>
        <v>#N/A</v>
      </c>
      <c r="P442" s="397" t="e">
        <f t="shared" si="281"/>
        <v>#N/A</v>
      </c>
      <c r="Q442" s="3" t="e">
        <f t="shared" si="282"/>
        <v>#N/A</v>
      </c>
      <c r="R442" s="369" t="e">
        <f t="shared" si="283"/>
        <v>#N/A</v>
      </c>
      <c r="S442" s="369" t="e">
        <f t="shared" si="284"/>
        <v>#N/A</v>
      </c>
      <c r="T442" s="398" t="e">
        <f t="shared" si="285"/>
        <v>#N/A</v>
      </c>
      <c r="U442" s="368"/>
      <c r="V442" s="368"/>
      <c r="W442" s="368"/>
      <c r="X442" s="368"/>
      <c r="Y442" s="368"/>
      <c r="Z442" s="368"/>
      <c r="AA442" s="368"/>
      <c r="AB442" s="368"/>
      <c r="AC442" s="368"/>
      <c r="AD442" s="368"/>
      <c r="AE442" s="368"/>
      <c r="AF442" s="368"/>
      <c r="AG442" s="368"/>
      <c r="AH442" s="368"/>
      <c r="AI442" s="368"/>
      <c r="AJ442" s="368"/>
      <c r="AK442" s="368"/>
      <c r="AL442" s="368"/>
      <c r="AM442" s="368"/>
      <c r="AN442" s="368"/>
    </row>
    <row r="443" spans="1:40" ht="12.75" customHeight="1">
      <c r="A443" s="151">
        <f t="shared" si="273"/>
        <v>32.083333333333336</v>
      </c>
      <c r="B443" s="393">
        <f t="shared" si="286"/>
        <v>1925</v>
      </c>
      <c r="C443" s="186">
        <v>0</v>
      </c>
      <c r="D443" s="394">
        <f t="shared" si="274"/>
        <v>0</v>
      </c>
      <c r="E443" s="395" t="e">
        <f t="shared" ref="E443:F443" si="417">H442</f>
        <v>#N/A</v>
      </c>
      <c r="F443" s="375" t="e">
        <f t="shared" si="417"/>
        <v>#N/A</v>
      </c>
      <c r="G443" s="375" t="e">
        <f t="shared" si="276"/>
        <v>#N/A</v>
      </c>
      <c r="H443" s="395" t="e">
        <f t="shared" si="277"/>
        <v>#N/A</v>
      </c>
      <c r="I443" s="375" t="e">
        <f t="shared" si="278"/>
        <v>#N/A</v>
      </c>
      <c r="J443" s="395" t="e">
        <f t="shared" si="288"/>
        <v>#N/A</v>
      </c>
      <c r="K443" s="396" t="e">
        <f t="shared" si="279"/>
        <v>#N/A</v>
      </c>
      <c r="L443" s="368"/>
      <c r="M443" s="368"/>
      <c r="N443" s="372"/>
      <c r="O443" s="3" t="e">
        <f t="shared" si="280"/>
        <v>#N/A</v>
      </c>
      <c r="P443" s="397" t="e">
        <f t="shared" si="281"/>
        <v>#N/A</v>
      </c>
      <c r="Q443" s="3" t="e">
        <f t="shared" si="282"/>
        <v>#N/A</v>
      </c>
      <c r="R443" s="369" t="e">
        <f t="shared" si="283"/>
        <v>#N/A</v>
      </c>
      <c r="S443" s="369" t="e">
        <f t="shared" si="284"/>
        <v>#N/A</v>
      </c>
      <c r="T443" s="398" t="e">
        <f t="shared" si="285"/>
        <v>#N/A</v>
      </c>
      <c r="U443" s="368"/>
      <c r="V443" s="368"/>
      <c r="W443" s="368"/>
      <c r="X443" s="368"/>
      <c r="Y443" s="368"/>
      <c r="Z443" s="368"/>
      <c r="AA443" s="368"/>
      <c r="AB443" s="368"/>
      <c r="AC443" s="368"/>
      <c r="AD443" s="368"/>
      <c r="AE443" s="368"/>
      <c r="AF443" s="368"/>
      <c r="AG443" s="368"/>
      <c r="AH443" s="368"/>
      <c r="AI443" s="368"/>
      <c r="AJ443" s="368"/>
      <c r="AK443" s="368"/>
      <c r="AL443" s="368"/>
      <c r="AM443" s="368"/>
      <c r="AN443" s="368"/>
    </row>
    <row r="444" spans="1:40" ht="12.75" customHeight="1">
      <c r="A444" s="151">
        <f t="shared" si="273"/>
        <v>32.166666666666664</v>
      </c>
      <c r="B444" s="393">
        <f t="shared" si="286"/>
        <v>1930</v>
      </c>
      <c r="C444" s="186">
        <v>0</v>
      </c>
      <c r="D444" s="394">
        <f t="shared" si="274"/>
        <v>0</v>
      </c>
      <c r="E444" s="395" t="e">
        <f t="shared" ref="E444:F444" si="418">H443</f>
        <v>#N/A</v>
      </c>
      <c r="F444" s="375" t="e">
        <f t="shared" si="418"/>
        <v>#N/A</v>
      </c>
      <c r="G444" s="375" t="e">
        <f t="shared" si="276"/>
        <v>#N/A</v>
      </c>
      <c r="H444" s="395" t="e">
        <f t="shared" si="277"/>
        <v>#N/A</v>
      </c>
      <c r="I444" s="375" t="e">
        <f t="shared" si="278"/>
        <v>#N/A</v>
      </c>
      <c r="J444" s="395" t="e">
        <f t="shared" si="288"/>
        <v>#N/A</v>
      </c>
      <c r="K444" s="396" t="e">
        <f t="shared" si="279"/>
        <v>#N/A</v>
      </c>
      <c r="L444" s="368"/>
      <c r="M444" s="368"/>
      <c r="N444" s="372"/>
      <c r="O444" s="3" t="e">
        <f t="shared" si="280"/>
        <v>#N/A</v>
      </c>
      <c r="P444" s="397" t="e">
        <f t="shared" si="281"/>
        <v>#N/A</v>
      </c>
      <c r="Q444" s="3" t="e">
        <f t="shared" si="282"/>
        <v>#N/A</v>
      </c>
      <c r="R444" s="369" t="e">
        <f t="shared" si="283"/>
        <v>#N/A</v>
      </c>
      <c r="S444" s="369" t="e">
        <f t="shared" si="284"/>
        <v>#N/A</v>
      </c>
      <c r="T444" s="398" t="e">
        <f t="shared" si="285"/>
        <v>#N/A</v>
      </c>
      <c r="U444" s="368"/>
      <c r="V444" s="368"/>
      <c r="W444" s="368"/>
      <c r="X444" s="368"/>
      <c r="Y444" s="368"/>
      <c r="Z444" s="368"/>
      <c r="AA444" s="368"/>
      <c r="AB444" s="368"/>
      <c r="AC444" s="368"/>
      <c r="AD444" s="368"/>
      <c r="AE444" s="368"/>
      <c r="AF444" s="368"/>
      <c r="AG444" s="368"/>
      <c r="AH444" s="368"/>
      <c r="AI444" s="368"/>
      <c r="AJ444" s="368"/>
      <c r="AK444" s="368"/>
      <c r="AL444" s="368"/>
      <c r="AM444" s="368"/>
      <c r="AN444" s="368"/>
    </row>
    <row r="445" spans="1:40" ht="12.75" customHeight="1">
      <c r="A445" s="151">
        <f t="shared" si="273"/>
        <v>32.25</v>
      </c>
      <c r="B445" s="393">
        <f t="shared" si="286"/>
        <v>1935</v>
      </c>
      <c r="C445" s="186">
        <v>0</v>
      </c>
      <c r="D445" s="394">
        <f t="shared" si="274"/>
        <v>0</v>
      </c>
      <c r="E445" s="395" t="e">
        <f t="shared" ref="E445:F445" si="419">H444</f>
        <v>#N/A</v>
      </c>
      <c r="F445" s="375" t="e">
        <f t="shared" si="419"/>
        <v>#N/A</v>
      </c>
      <c r="G445" s="375" t="e">
        <f t="shared" si="276"/>
        <v>#N/A</v>
      </c>
      <c r="H445" s="395" t="e">
        <f t="shared" si="277"/>
        <v>#N/A</v>
      </c>
      <c r="I445" s="375" t="e">
        <f t="shared" si="278"/>
        <v>#N/A</v>
      </c>
      <c r="J445" s="395" t="e">
        <f t="shared" si="288"/>
        <v>#N/A</v>
      </c>
      <c r="K445" s="396" t="e">
        <f t="shared" si="279"/>
        <v>#N/A</v>
      </c>
      <c r="L445" s="368"/>
      <c r="M445" s="368"/>
      <c r="N445" s="372"/>
      <c r="O445" s="3" t="e">
        <f t="shared" si="280"/>
        <v>#N/A</v>
      </c>
      <c r="P445" s="397" t="e">
        <f t="shared" si="281"/>
        <v>#N/A</v>
      </c>
      <c r="Q445" s="3" t="e">
        <f t="shared" si="282"/>
        <v>#N/A</v>
      </c>
      <c r="R445" s="369" t="e">
        <f t="shared" si="283"/>
        <v>#N/A</v>
      </c>
      <c r="S445" s="369" t="e">
        <f t="shared" si="284"/>
        <v>#N/A</v>
      </c>
      <c r="T445" s="398" t="e">
        <f t="shared" si="285"/>
        <v>#N/A</v>
      </c>
      <c r="U445" s="368"/>
      <c r="V445" s="368"/>
      <c r="W445" s="368"/>
      <c r="X445" s="368"/>
      <c r="Y445" s="368"/>
      <c r="Z445" s="368"/>
      <c r="AA445" s="368"/>
      <c r="AB445" s="368"/>
      <c r="AC445" s="368"/>
      <c r="AD445" s="368"/>
      <c r="AE445" s="368"/>
      <c r="AF445" s="368"/>
      <c r="AG445" s="368"/>
      <c r="AH445" s="368"/>
      <c r="AI445" s="368"/>
      <c r="AJ445" s="368"/>
      <c r="AK445" s="368"/>
      <c r="AL445" s="368"/>
      <c r="AM445" s="368"/>
      <c r="AN445" s="368"/>
    </row>
    <row r="446" spans="1:40" ht="12.75" customHeight="1">
      <c r="A446" s="151">
        <f t="shared" si="273"/>
        <v>32.333333333333336</v>
      </c>
      <c r="B446" s="393">
        <f t="shared" si="286"/>
        <v>1940</v>
      </c>
      <c r="C446" s="186">
        <v>0</v>
      </c>
      <c r="D446" s="394">
        <f t="shared" si="274"/>
        <v>0</v>
      </c>
      <c r="E446" s="395" t="e">
        <f t="shared" ref="E446:F446" si="420">H445</f>
        <v>#N/A</v>
      </c>
      <c r="F446" s="375" t="e">
        <f t="shared" si="420"/>
        <v>#N/A</v>
      </c>
      <c r="G446" s="375" t="e">
        <f t="shared" si="276"/>
        <v>#N/A</v>
      </c>
      <c r="H446" s="395" t="e">
        <f t="shared" si="277"/>
        <v>#N/A</v>
      </c>
      <c r="I446" s="375" t="e">
        <f t="shared" si="278"/>
        <v>#N/A</v>
      </c>
      <c r="J446" s="395" t="e">
        <f t="shared" si="288"/>
        <v>#N/A</v>
      </c>
      <c r="K446" s="396" t="e">
        <f t="shared" si="279"/>
        <v>#N/A</v>
      </c>
      <c r="L446" s="368"/>
      <c r="M446" s="368"/>
      <c r="N446" s="372"/>
      <c r="O446" s="3" t="e">
        <f t="shared" si="280"/>
        <v>#N/A</v>
      </c>
      <c r="P446" s="397" t="e">
        <f t="shared" si="281"/>
        <v>#N/A</v>
      </c>
      <c r="Q446" s="3" t="e">
        <f t="shared" si="282"/>
        <v>#N/A</v>
      </c>
      <c r="R446" s="369" t="e">
        <f t="shared" si="283"/>
        <v>#N/A</v>
      </c>
      <c r="S446" s="369" t="e">
        <f t="shared" si="284"/>
        <v>#N/A</v>
      </c>
      <c r="T446" s="398" t="e">
        <f t="shared" si="285"/>
        <v>#N/A</v>
      </c>
      <c r="U446" s="368"/>
      <c r="V446" s="368"/>
      <c r="W446" s="368"/>
      <c r="X446" s="368"/>
      <c r="Y446" s="368"/>
      <c r="Z446" s="368"/>
      <c r="AA446" s="368"/>
      <c r="AB446" s="368"/>
      <c r="AC446" s="368"/>
      <c r="AD446" s="368"/>
      <c r="AE446" s="368"/>
      <c r="AF446" s="368"/>
      <c r="AG446" s="368"/>
      <c r="AH446" s="368"/>
      <c r="AI446" s="368"/>
      <c r="AJ446" s="368"/>
      <c r="AK446" s="368"/>
      <c r="AL446" s="368"/>
      <c r="AM446" s="368"/>
      <c r="AN446" s="368"/>
    </row>
    <row r="447" spans="1:40" ht="12.75" customHeight="1">
      <c r="A447" s="151">
        <f t="shared" si="273"/>
        <v>32.416666666666664</v>
      </c>
      <c r="B447" s="393">
        <f t="shared" si="286"/>
        <v>1945</v>
      </c>
      <c r="C447" s="186">
        <v>0</v>
      </c>
      <c r="D447" s="394">
        <f t="shared" si="274"/>
        <v>0</v>
      </c>
      <c r="E447" s="395" t="e">
        <f t="shared" ref="E447:F447" si="421">H446</f>
        <v>#N/A</v>
      </c>
      <c r="F447" s="375" t="e">
        <f t="shared" si="421"/>
        <v>#N/A</v>
      </c>
      <c r="G447" s="375" t="e">
        <f t="shared" si="276"/>
        <v>#N/A</v>
      </c>
      <c r="H447" s="395" t="e">
        <f t="shared" si="277"/>
        <v>#N/A</v>
      </c>
      <c r="I447" s="375" t="e">
        <f t="shared" si="278"/>
        <v>#N/A</v>
      </c>
      <c r="J447" s="395" t="e">
        <f t="shared" si="288"/>
        <v>#N/A</v>
      </c>
      <c r="K447" s="396" t="e">
        <f t="shared" si="279"/>
        <v>#N/A</v>
      </c>
      <c r="L447" s="368"/>
      <c r="M447" s="368"/>
      <c r="N447" s="372"/>
      <c r="O447" s="3" t="e">
        <f t="shared" si="280"/>
        <v>#N/A</v>
      </c>
      <c r="P447" s="397" t="e">
        <f t="shared" si="281"/>
        <v>#N/A</v>
      </c>
      <c r="Q447" s="3" t="e">
        <f t="shared" si="282"/>
        <v>#N/A</v>
      </c>
      <c r="R447" s="369" t="e">
        <f t="shared" si="283"/>
        <v>#N/A</v>
      </c>
      <c r="S447" s="369" t="e">
        <f t="shared" si="284"/>
        <v>#N/A</v>
      </c>
      <c r="T447" s="398" t="e">
        <f t="shared" si="285"/>
        <v>#N/A</v>
      </c>
      <c r="U447" s="368"/>
      <c r="V447" s="368"/>
      <c r="W447" s="368"/>
      <c r="X447" s="368"/>
      <c r="Y447" s="368"/>
      <c r="Z447" s="368"/>
      <c r="AA447" s="368"/>
      <c r="AB447" s="368"/>
      <c r="AC447" s="368"/>
      <c r="AD447" s="368"/>
      <c r="AE447" s="368"/>
      <c r="AF447" s="368"/>
      <c r="AG447" s="368"/>
      <c r="AH447" s="368"/>
      <c r="AI447" s="368"/>
      <c r="AJ447" s="368"/>
      <c r="AK447" s="368"/>
      <c r="AL447" s="368"/>
      <c r="AM447" s="368"/>
      <c r="AN447" s="368"/>
    </row>
    <row r="448" spans="1:40" ht="12.75" customHeight="1">
      <c r="A448" s="151">
        <f t="shared" si="273"/>
        <v>32.5</v>
      </c>
      <c r="B448" s="393">
        <f t="shared" si="286"/>
        <v>1950</v>
      </c>
      <c r="C448" s="186">
        <v>0</v>
      </c>
      <c r="D448" s="394">
        <f t="shared" si="274"/>
        <v>0</v>
      </c>
      <c r="E448" s="395" t="e">
        <f t="shared" ref="E448:F448" si="422">H447</f>
        <v>#N/A</v>
      </c>
      <c r="F448" s="375" t="e">
        <f t="shared" si="422"/>
        <v>#N/A</v>
      </c>
      <c r="G448" s="375" t="e">
        <f t="shared" si="276"/>
        <v>#N/A</v>
      </c>
      <c r="H448" s="395" t="e">
        <f t="shared" si="277"/>
        <v>#N/A</v>
      </c>
      <c r="I448" s="375" t="e">
        <f t="shared" si="278"/>
        <v>#N/A</v>
      </c>
      <c r="J448" s="395" t="e">
        <f t="shared" si="288"/>
        <v>#N/A</v>
      </c>
      <c r="K448" s="396" t="e">
        <f t="shared" si="279"/>
        <v>#N/A</v>
      </c>
      <c r="L448" s="368"/>
      <c r="M448" s="368"/>
      <c r="N448" s="372"/>
      <c r="O448" s="3" t="e">
        <f t="shared" si="280"/>
        <v>#N/A</v>
      </c>
      <c r="P448" s="397" t="e">
        <f t="shared" si="281"/>
        <v>#N/A</v>
      </c>
      <c r="Q448" s="3" t="e">
        <f t="shared" si="282"/>
        <v>#N/A</v>
      </c>
      <c r="R448" s="369" t="e">
        <f t="shared" si="283"/>
        <v>#N/A</v>
      </c>
      <c r="S448" s="369" t="e">
        <f t="shared" si="284"/>
        <v>#N/A</v>
      </c>
      <c r="T448" s="398" t="e">
        <f t="shared" si="285"/>
        <v>#N/A</v>
      </c>
      <c r="U448" s="368"/>
      <c r="V448" s="368"/>
      <c r="W448" s="368"/>
      <c r="X448" s="368"/>
      <c r="Y448" s="368"/>
      <c r="Z448" s="368"/>
      <c r="AA448" s="368"/>
      <c r="AB448" s="368"/>
      <c r="AC448" s="368"/>
      <c r="AD448" s="368"/>
      <c r="AE448" s="368"/>
      <c r="AF448" s="368"/>
      <c r="AG448" s="368"/>
      <c r="AH448" s="368"/>
      <c r="AI448" s="368"/>
      <c r="AJ448" s="368"/>
      <c r="AK448" s="368"/>
      <c r="AL448" s="368"/>
      <c r="AM448" s="368"/>
      <c r="AN448" s="368"/>
    </row>
    <row r="449" spans="1:40" ht="12.75" customHeight="1">
      <c r="A449" s="151">
        <f t="shared" si="273"/>
        <v>32.583333333333336</v>
      </c>
      <c r="B449" s="393">
        <f t="shared" si="286"/>
        <v>1955</v>
      </c>
      <c r="C449" s="186">
        <v>0</v>
      </c>
      <c r="D449" s="394">
        <f t="shared" si="274"/>
        <v>0</v>
      </c>
      <c r="E449" s="395" t="e">
        <f t="shared" ref="E449:F449" si="423">H448</f>
        <v>#N/A</v>
      </c>
      <c r="F449" s="375" t="e">
        <f t="shared" si="423"/>
        <v>#N/A</v>
      </c>
      <c r="G449" s="375" t="e">
        <f t="shared" si="276"/>
        <v>#N/A</v>
      </c>
      <c r="H449" s="395" t="e">
        <f t="shared" si="277"/>
        <v>#N/A</v>
      </c>
      <c r="I449" s="375" t="e">
        <f t="shared" si="278"/>
        <v>#N/A</v>
      </c>
      <c r="J449" s="395" t="e">
        <f t="shared" si="288"/>
        <v>#N/A</v>
      </c>
      <c r="K449" s="396" t="e">
        <f t="shared" si="279"/>
        <v>#N/A</v>
      </c>
      <c r="L449" s="368"/>
      <c r="M449" s="368"/>
      <c r="N449" s="372"/>
      <c r="O449" s="3" t="e">
        <f t="shared" si="280"/>
        <v>#N/A</v>
      </c>
      <c r="P449" s="397" t="e">
        <f t="shared" si="281"/>
        <v>#N/A</v>
      </c>
      <c r="Q449" s="3" t="e">
        <f t="shared" si="282"/>
        <v>#N/A</v>
      </c>
      <c r="R449" s="369" t="e">
        <f t="shared" si="283"/>
        <v>#N/A</v>
      </c>
      <c r="S449" s="369" t="e">
        <f t="shared" si="284"/>
        <v>#N/A</v>
      </c>
      <c r="T449" s="398" t="e">
        <f t="shared" si="285"/>
        <v>#N/A</v>
      </c>
      <c r="U449" s="368"/>
      <c r="V449" s="368"/>
      <c r="W449" s="368"/>
      <c r="X449" s="368"/>
      <c r="Y449" s="368"/>
      <c r="Z449" s="368"/>
      <c r="AA449" s="368"/>
      <c r="AB449" s="368"/>
      <c r="AC449" s="368"/>
      <c r="AD449" s="368"/>
      <c r="AE449" s="368"/>
      <c r="AF449" s="368"/>
      <c r="AG449" s="368"/>
      <c r="AH449" s="368"/>
      <c r="AI449" s="368"/>
      <c r="AJ449" s="368"/>
      <c r="AK449" s="368"/>
      <c r="AL449" s="368"/>
      <c r="AM449" s="368"/>
      <c r="AN449" s="368"/>
    </row>
    <row r="450" spans="1:40" ht="12.75" customHeight="1">
      <c r="A450" s="151">
        <f t="shared" si="273"/>
        <v>32.666666666666664</v>
      </c>
      <c r="B450" s="393">
        <f t="shared" si="286"/>
        <v>1960</v>
      </c>
      <c r="C450" s="186">
        <v>0</v>
      </c>
      <c r="D450" s="394">
        <f t="shared" si="274"/>
        <v>0</v>
      </c>
      <c r="E450" s="395" t="e">
        <f t="shared" ref="E450:F450" si="424">H449</f>
        <v>#N/A</v>
      </c>
      <c r="F450" s="375" t="e">
        <f t="shared" si="424"/>
        <v>#N/A</v>
      </c>
      <c r="G450" s="375" t="e">
        <f t="shared" si="276"/>
        <v>#N/A</v>
      </c>
      <c r="H450" s="395" t="e">
        <f t="shared" si="277"/>
        <v>#N/A</v>
      </c>
      <c r="I450" s="375" t="e">
        <f t="shared" si="278"/>
        <v>#N/A</v>
      </c>
      <c r="J450" s="395" t="e">
        <f t="shared" si="288"/>
        <v>#N/A</v>
      </c>
      <c r="K450" s="396" t="e">
        <f t="shared" si="279"/>
        <v>#N/A</v>
      </c>
      <c r="L450" s="368"/>
      <c r="M450" s="368"/>
      <c r="N450" s="372"/>
      <c r="O450" s="3" t="e">
        <f t="shared" si="280"/>
        <v>#N/A</v>
      </c>
      <c r="P450" s="397" t="e">
        <f t="shared" si="281"/>
        <v>#N/A</v>
      </c>
      <c r="Q450" s="3" t="e">
        <f t="shared" si="282"/>
        <v>#N/A</v>
      </c>
      <c r="R450" s="369" t="e">
        <f t="shared" si="283"/>
        <v>#N/A</v>
      </c>
      <c r="S450" s="369" t="e">
        <f t="shared" si="284"/>
        <v>#N/A</v>
      </c>
      <c r="T450" s="398" t="e">
        <f t="shared" si="285"/>
        <v>#N/A</v>
      </c>
      <c r="U450" s="368"/>
      <c r="V450" s="368"/>
      <c r="W450" s="368"/>
      <c r="X450" s="368"/>
      <c r="Y450" s="368"/>
      <c r="Z450" s="368"/>
      <c r="AA450" s="368"/>
      <c r="AB450" s="368"/>
      <c r="AC450" s="368"/>
      <c r="AD450" s="368"/>
      <c r="AE450" s="368"/>
      <c r="AF450" s="368"/>
      <c r="AG450" s="368"/>
      <c r="AH450" s="368"/>
      <c r="AI450" s="368"/>
      <c r="AJ450" s="368"/>
      <c r="AK450" s="368"/>
      <c r="AL450" s="368"/>
      <c r="AM450" s="368"/>
      <c r="AN450" s="368"/>
    </row>
    <row r="451" spans="1:40" ht="12.75" customHeight="1">
      <c r="A451" s="151">
        <f t="shared" si="273"/>
        <v>32.75</v>
      </c>
      <c r="B451" s="393">
        <f t="shared" si="286"/>
        <v>1965</v>
      </c>
      <c r="C451" s="186">
        <v>0</v>
      </c>
      <c r="D451" s="394">
        <f t="shared" si="274"/>
        <v>0</v>
      </c>
      <c r="E451" s="395" t="e">
        <f t="shared" ref="E451:F451" si="425">H450</f>
        <v>#N/A</v>
      </c>
      <c r="F451" s="375" t="e">
        <f t="shared" si="425"/>
        <v>#N/A</v>
      </c>
      <c r="G451" s="375" t="e">
        <f t="shared" si="276"/>
        <v>#N/A</v>
      </c>
      <c r="H451" s="395" t="e">
        <f t="shared" si="277"/>
        <v>#N/A</v>
      </c>
      <c r="I451" s="375" t="e">
        <f t="shared" si="278"/>
        <v>#N/A</v>
      </c>
      <c r="J451" s="395" t="e">
        <f t="shared" si="288"/>
        <v>#N/A</v>
      </c>
      <c r="K451" s="396" t="e">
        <f t="shared" si="279"/>
        <v>#N/A</v>
      </c>
      <c r="L451" s="368"/>
      <c r="M451" s="368"/>
      <c r="N451" s="372"/>
      <c r="O451" s="3" t="e">
        <f t="shared" si="280"/>
        <v>#N/A</v>
      </c>
      <c r="P451" s="397" t="e">
        <f t="shared" si="281"/>
        <v>#N/A</v>
      </c>
      <c r="Q451" s="3" t="e">
        <f t="shared" si="282"/>
        <v>#N/A</v>
      </c>
      <c r="R451" s="369" t="e">
        <f t="shared" si="283"/>
        <v>#N/A</v>
      </c>
      <c r="S451" s="369" t="e">
        <f t="shared" si="284"/>
        <v>#N/A</v>
      </c>
      <c r="T451" s="398" t="e">
        <f t="shared" si="285"/>
        <v>#N/A</v>
      </c>
      <c r="U451" s="368"/>
      <c r="V451" s="368"/>
      <c r="W451" s="368"/>
      <c r="X451" s="368"/>
      <c r="Y451" s="368"/>
      <c r="Z451" s="368"/>
      <c r="AA451" s="368"/>
      <c r="AB451" s="368"/>
      <c r="AC451" s="368"/>
      <c r="AD451" s="368"/>
      <c r="AE451" s="368"/>
      <c r="AF451" s="368"/>
      <c r="AG451" s="368"/>
      <c r="AH451" s="368"/>
      <c r="AI451" s="368"/>
      <c r="AJ451" s="368"/>
      <c r="AK451" s="368"/>
      <c r="AL451" s="368"/>
      <c r="AM451" s="368"/>
      <c r="AN451" s="368"/>
    </row>
    <row r="452" spans="1:40" ht="12.75" customHeight="1">
      <c r="A452" s="151">
        <f t="shared" si="273"/>
        <v>32.833333333333336</v>
      </c>
      <c r="B452" s="393">
        <f t="shared" si="286"/>
        <v>1970</v>
      </c>
      <c r="C452" s="186">
        <v>0</v>
      </c>
      <c r="D452" s="394">
        <f t="shared" si="274"/>
        <v>0</v>
      </c>
      <c r="E452" s="395" t="e">
        <f t="shared" ref="E452:F452" si="426">H451</f>
        <v>#N/A</v>
      </c>
      <c r="F452" s="375" t="e">
        <f t="shared" si="426"/>
        <v>#N/A</v>
      </c>
      <c r="G452" s="375" t="e">
        <f t="shared" si="276"/>
        <v>#N/A</v>
      </c>
      <c r="H452" s="395" t="e">
        <f t="shared" si="277"/>
        <v>#N/A</v>
      </c>
      <c r="I452" s="375" t="e">
        <f t="shared" si="278"/>
        <v>#N/A</v>
      </c>
      <c r="J452" s="395" t="e">
        <f t="shared" si="288"/>
        <v>#N/A</v>
      </c>
      <c r="K452" s="396" t="e">
        <f t="shared" si="279"/>
        <v>#N/A</v>
      </c>
      <c r="L452" s="368"/>
      <c r="M452" s="368"/>
      <c r="N452" s="372"/>
      <c r="O452" s="3" t="e">
        <f t="shared" si="280"/>
        <v>#N/A</v>
      </c>
      <c r="P452" s="397" t="e">
        <f t="shared" si="281"/>
        <v>#N/A</v>
      </c>
      <c r="Q452" s="3" t="e">
        <f t="shared" si="282"/>
        <v>#N/A</v>
      </c>
      <c r="R452" s="369" t="e">
        <f t="shared" si="283"/>
        <v>#N/A</v>
      </c>
      <c r="S452" s="369" t="e">
        <f t="shared" si="284"/>
        <v>#N/A</v>
      </c>
      <c r="T452" s="398" t="e">
        <f t="shared" si="285"/>
        <v>#N/A</v>
      </c>
      <c r="U452" s="368"/>
      <c r="V452" s="368"/>
      <c r="W452" s="368"/>
      <c r="X452" s="368"/>
      <c r="Y452" s="368"/>
      <c r="Z452" s="368"/>
      <c r="AA452" s="368"/>
      <c r="AB452" s="368"/>
      <c r="AC452" s="368"/>
      <c r="AD452" s="368"/>
      <c r="AE452" s="368"/>
      <c r="AF452" s="368"/>
      <c r="AG452" s="368"/>
      <c r="AH452" s="368"/>
      <c r="AI452" s="368"/>
      <c r="AJ452" s="368"/>
      <c r="AK452" s="368"/>
      <c r="AL452" s="368"/>
      <c r="AM452" s="368"/>
      <c r="AN452" s="368"/>
    </row>
    <row r="453" spans="1:40" ht="12.75" customHeight="1">
      <c r="A453" s="151">
        <f t="shared" si="273"/>
        <v>32.916666666666664</v>
      </c>
      <c r="B453" s="393">
        <f t="shared" si="286"/>
        <v>1975</v>
      </c>
      <c r="C453" s="186">
        <v>0</v>
      </c>
      <c r="D453" s="394">
        <f t="shared" si="274"/>
        <v>0</v>
      </c>
      <c r="E453" s="395" t="e">
        <f t="shared" ref="E453:F453" si="427">H452</f>
        <v>#N/A</v>
      </c>
      <c r="F453" s="375" t="e">
        <f t="shared" si="427"/>
        <v>#N/A</v>
      </c>
      <c r="G453" s="375" t="e">
        <f t="shared" si="276"/>
        <v>#N/A</v>
      </c>
      <c r="H453" s="395" t="e">
        <f t="shared" si="277"/>
        <v>#N/A</v>
      </c>
      <c r="I453" s="375" t="e">
        <f t="shared" si="278"/>
        <v>#N/A</v>
      </c>
      <c r="J453" s="395" t="e">
        <f t="shared" si="288"/>
        <v>#N/A</v>
      </c>
      <c r="K453" s="396" t="e">
        <f t="shared" si="279"/>
        <v>#N/A</v>
      </c>
      <c r="L453" s="368"/>
      <c r="M453" s="368"/>
      <c r="N453" s="372"/>
      <c r="O453" s="3" t="e">
        <f t="shared" si="280"/>
        <v>#N/A</v>
      </c>
      <c r="P453" s="397" t="e">
        <f t="shared" si="281"/>
        <v>#N/A</v>
      </c>
      <c r="Q453" s="3" t="e">
        <f t="shared" si="282"/>
        <v>#N/A</v>
      </c>
      <c r="R453" s="369" t="e">
        <f t="shared" si="283"/>
        <v>#N/A</v>
      </c>
      <c r="S453" s="369" t="e">
        <f t="shared" si="284"/>
        <v>#N/A</v>
      </c>
      <c r="T453" s="398" t="e">
        <f t="shared" si="285"/>
        <v>#N/A</v>
      </c>
      <c r="U453" s="368"/>
      <c r="V453" s="368"/>
      <c r="W453" s="368"/>
      <c r="X453" s="368"/>
      <c r="Y453" s="368"/>
      <c r="Z453" s="368"/>
      <c r="AA453" s="368"/>
      <c r="AB453" s="368"/>
      <c r="AC453" s="368"/>
      <c r="AD453" s="368"/>
      <c r="AE453" s="368"/>
      <c r="AF453" s="368"/>
      <c r="AG453" s="368"/>
      <c r="AH453" s="368"/>
      <c r="AI453" s="368"/>
      <c r="AJ453" s="368"/>
      <c r="AK453" s="368"/>
      <c r="AL453" s="368"/>
      <c r="AM453" s="368"/>
      <c r="AN453" s="368"/>
    </row>
    <row r="454" spans="1:40" ht="12.75" customHeight="1">
      <c r="A454" s="151">
        <f t="shared" si="273"/>
        <v>33</v>
      </c>
      <c r="B454" s="393">
        <f t="shared" si="286"/>
        <v>1980</v>
      </c>
      <c r="C454" s="186">
        <v>0</v>
      </c>
      <c r="D454" s="394">
        <f t="shared" si="274"/>
        <v>0</v>
      </c>
      <c r="E454" s="395" t="e">
        <f t="shared" ref="E454:F454" si="428">H453</f>
        <v>#N/A</v>
      </c>
      <c r="F454" s="375" t="e">
        <f t="shared" si="428"/>
        <v>#N/A</v>
      </c>
      <c r="G454" s="375" t="e">
        <f t="shared" si="276"/>
        <v>#N/A</v>
      </c>
      <c r="H454" s="395" t="e">
        <f t="shared" si="277"/>
        <v>#N/A</v>
      </c>
      <c r="I454" s="375" t="e">
        <f t="shared" si="278"/>
        <v>#N/A</v>
      </c>
      <c r="J454" s="395" t="e">
        <f t="shared" si="288"/>
        <v>#N/A</v>
      </c>
      <c r="K454" s="396" t="e">
        <f t="shared" si="279"/>
        <v>#N/A</v>
      </c>
      <c r="L454" s="368"/>
      <c r="M454" s="368"/>
      <c r="N454" s="372"/>
      <c r="O454" s="3" t="e">
        <f t="shared" si="280"/>
        <v>#N/A</v>
      </c>
      <c r="P454" s="397" t="e">
        <f t="shared" si="281"/>
        <v>#N/A</v>
      </c>
      <c r="Q454" s="3" t="e">
        <f t="shared" si="282"/>
        <v>#N/A</v>
      </c>
      <c r="R454" s="369" t="e">
        <f t="shared" si="283"/>
        <v>#N/A</v>
      </c>
      <c r="S454" s="369" t="e">
        <f t="shared" si="284"/>
        <v>#N/A</v>
      </c>
      <c r="T454" s="398" t="e">
        <f t="shared" si="285"/>
        <v>#N/A</v>
      </c>
      <c r="U454" s="368"/>
      <c r="V454" s="368"/>
      <c r="W454" s="368"/>
      <c r="X454" s="368"/>
      <c r="Y454" s="368"/>
      <c r="Z454" s="368"/>
      <c r="AA454" s="368"/>
      <c r="AB454" s="368"/>
      <c r="AC454" s="368"/>
      <c r="AD454" s="368"/>
      <c r="AE454" s="368"/>
      <c r="AF454" s="368"/>
      <c r="AG454" s="368"/>
      <c r="AH454" s="368"/>
      <c r="AI454" s="368"/>
      <c r="AJ454" s="368"/>
      <c r="AK454" s="368"/>
      <c r="AL454" s="368"/>
      <c r="AM454" s="368"/>
      <c r="AN454" s="368"/>
    </row>
    <row r="455" spans="1:40" ht="12.75" customHeight="1">
      <c r="A455" s="151">
        <f t="shared" si="273"/>
        <v>33.083333333333336</v>
      </c>
      <c r="B455" s="393">
        <f t="shared" si="286"/>
        <v>1985</v>
      </c>
      <c r="C455" s="186">
        <v>0</v>
      </c>
      <c r="D455" s="394">
        <f t="shared" si="274"/>
        <v>0</v>
      </c>
      <c r="E455" s="395" t="e">
        <f t="shared" ref="E455:F455" si="429">H454</f>
        <v>#N/A</v>
      </c>
      <c r="F455" s="375" t="e">
        <f t="shared" si="429"/>
        <v>#N/A</v>
      </c>
      <c r="G455" s="375" t="e">
        <f t="shared" si="276"/>
        <v>#N/A</v>
      </c>
      <c r="H455" s="395" t="e">
        <f t="shared" si="277"/>
        <v>#N/A</v>
      </c>
      <c r="I455" s="375" t="e">
        <f t="shared" si="278"/>
        <v>#N/A</v>
      </c>
      <c r="J455" s="395" t="e">
        <f t="shared" si="288"/>
        <v>#N/A</v>
      </c>
      <c r="K455" s="396" t="e">
        <f t="shared" si="279"/>
        <v>#N/A</v>
      </c>
      <c r="L455" s="368"/>
      <c r="M455" s="368"/>
      <c r="N455" s="372"/>
      <c r="O455" s="3" t="e">
        <f t="shared" si="280"/>
        <v>#N/A</v>
      </c>
      <c r="P455" s="397" t="e">
        <f t="shared" si="281"/>
        <v>#N/A</v>
      </c>
      <c r="Q455" s="3" t="e">
        <f t="shared" si="282"/>
        <v>#N/A</v>
      </c>
      <c r="R455" s="369" t="e">
        <f t="shared" si="283"/>
        <v>#N/A</v>
      </c>
      <c r="S455" s="369" t="e">
        <f t="shared" si="284"/>
        <v>#N/A</v>
      </c>
      <c r="T455" s="398" t="e">
        <f t="shared" si="285"/>
        <v>#N/A</v>
      </c>
      <c r="U455" s="368"/>
      <c r="V455" s="368"/>
      <c r="W455" s="368"/>
      <c r="X455" s="368"/>
      <c r="Y455" s="368"/>
      <c r="Z455" s="368"/>
      <c r="AA455" s="368"/>
      <c r="AB455" s="368"/>
      <c r="AC455" s="368"/>
      <c r="AD455" s="368"/>
      <c r="AE455" s="368"/>
      <c r="AF455" s="368"/>
      <c r="AG455" s="368"/>
      <c r="AH455" s="368"/>
      <c r="AI455" s="368"/>
      <c r="AJ455" s="368"/>
      <c r="AK455" s="368"/>
      <c r="AL455" s="368"/>
      <c r="AM455" s="368"/>
      <c r="AN455" s="368"/>
    </row>
    <row r="456" spans="1:40" ht="12.75" customHeight="1">
      <c r="A456" s="151">
        <f t="shared" si="273"/>
        <v>33.166666666666664</v>
      </c>
      <c r="B456" s="393">
        <f t="shared" si="286"/>
        <v>1990</v>
      </c>
      <c r="C456" s="186">
        <v>0</v>
      </c>
      <c r="D456" s="394">
        <f t="shared" si="274"/>
        <v>0</v>
      </c>
      <c r="E456" s="395" t="e">
        <f t="shared" ref="E456:F456" si="430">H455</f>
        <v>#N/A</v>
      </c>
      <c r="F456" s="375" t="e">
        <f t="shared" si="430"/>
        <v>#N/A</v>
      </c>
      <c r="G456" s="375" t="e">
        <f t="shared" si="276"/>
        <v>#N/A</v>
      </c>
      <c r="H456" s="395" t="e">
        <f t="shared" si="277"/>
        <v>#N/A</v>
      </c>
      <c r="I456" s="375" t="e">
        <f t="shared" si="278"/>
        <v>#N/A</v>
      </c>
      <c r="J456" s="395" t="e">
        <f t="shared" si="288"/>
        <v>#N/A</v>
      </c>
      <c r="K456" s="396" t="e">
        <f t="shared" si="279"/>
        <v>#N/A</v>
      </c>
      <c r="L456" s="368"/>
      <c r="M456" s="368"/>
      <c r="N456" s="372"/>
      <c r="O456" s="3" t="e">
        <f t="shared" si="280"/>
        <v>#N/A</v>
      </c>
      <c r="P456" s="397" t="e">
        <f t="shared" si="281"/>
        <v>#N/A</v>
      </c>
      <c r="Q456" s="3" t="e">
        <f t="shared" si="282"/>
        <v>#N/A</v>
      </c>
      <c r="R456" s="369" t="e">
        <f t="shared" si="283"/>
        <v>#N/A</v>
      </c>
      <c r="S456" s="369" t="e">
        <f t="shared" si="284"/>
        <v>#N/A</v>
      </c>
      <c r="T456" s="398" t="e">
        <f t="shared" si="285"/>
        <v>#N/A</v>
      </c>
      <c r="U456" s="368"/>
      <c r="V456" s="368"/>
      <c r="W456" s="368"/>
      <c r="X456" s="368"/>
      <c r="Y456" s="368"/>
      <c r="Z456" s="368"/>
      <c r="AA456" s="368"/>
      <c r="AB456" s="368"/>
      <c r="AC456" s="368"/>
      <c r="AD456" s="368"/>
      <c r="AE456" s="368"/>
      <c r="AF456" s="368"/>
      <c r="AG456" s="368"/>
      <c r="AH456" s="368"/>
      <c r="AI456" s="368"/>
      <c r="AJ456" s="368"/>
      <c r="AK456" s="368"/>
      <c r="AL456" s="368"/>
      <c r="AM456" s="368"/>
      <c r="AN456" s="368"/>
    </row>
    <row r="457" spans="1:40" ht="12.75" customHeight="1">
      <c r="A457" s="151">
        <f t="shared" si="273"/>
        <v>33.25</v>
      </c>
      <c r="B457" s="393">
        <f t="shared" si="286"/>
        <v>1995</v>
      </c>
      <c r="C457" s="186">
        <v>0</v>
      </c>
      <c r="D457" s="394">
        <f t="shared" si="274"/>
        <v>0</v>
      </c>
      <c r="E457" s="395" t="e">
        <f t="shared" ref="E457:F457" si="431">H456</f>
        <v>#N/A</v>
      </c>
      <c r="F457" s="375" t="e">
        <f t="shared" si="431"/>
        <v>#N/A</v>
      </c>
      <c r="G457" s="375" t="e">
        <f t="shared" si="276"/>
        <v>#N/A</v>
      </c>
      <c r="H457" s="395" t="e">
        <f t="shared" si="277"/>
        <v>#N/A</v>
      </c>
      <c r="I457" s="375" t="e">
        <f t="shared" si="278"/>
        <v>#N/A</v>
      </c>
      <c r="J457" s="395" t="e">
        <f t="shared" si="288"/>
        <v>#N/A</v>
      </c>
      <c r="K457" s="396" t="e">
        <f t="shared" si="279"/>
        <v>#N/A</v>
      </c>
      <c r="L457" s="368"/>
      <c r="M457" s="368"/>
      <c r="N457" s="372"/>
      <c r="O457" s="3" t="e">
        <f t="shared" si="280"/>
        <v>#N/A</v>
      </c>
      <c r="P457" s="397" t="e">
        <f t="shared" si="281"/>
        <v>#N/A</v>
      </c>
      <c r="Q457" s="3" t="e">
        <f t="shared" si="282"/>
        <v>#N/A</v>
      </c>
      <c r="R457" s="369" t="e">
        <f t="shared" si="283"/>
        <v>#N/A</v>
      </c>
      <c r="S457" s="369" t="e">
        <f t="shared" si="284"/>
        <v>#N/A</v>
      </c>
      <c r="T457" s="398" t="e">
        <f t="shared" si="285"/>
        <v>#N/A</v>
      </c>
      <c r="U457" s="368"/>
      <c r="V457" s="368"/>
      <c r="W457" s="368"/>
      <c r="X457" s="368"/>
      <c r="Y457" s="368"/>
      <c r="Z457" s="368"/>
      <c r="AA457" s="368"/>
      <c r="AB457" s="368"/>
      <c r="AC457" s="368"/>
      <c r="AD457" s="368"/>
      <c r="AE457" s="368"/>
      <c r="AF457" s="368"/>
      <c r="AG457" s="368"/>
      <c r="AH457" s="368"/>
      <c r="AI457" s="368"/>
      <c r="AJ457" s="368"/>
      <c r="AK457" s="368"/>
      <c r="AL457" s="368"/>
      <c r="AM457" s="368"/>
      <c r="AN457" s="368"/>
    </row>
    <row r="458" spans="1:40" ht="12.75" customHeight="1">
      <c r="A458" s="151">
        <f t="shared" si="273"/>
        <v>33.333333333333336</v>
      </c>
      <c r="B458" s="393">
        <f t="shared" si="286"/>
        <v>2000</v>
      </c>
      <c r="C458" s="186">
        <v>0</v>
      </c>
      <c r="D458" s="394">
        <f t="shared" si="274"/>
        <v>0</v>
      </c>
      <c r="E458" s="395" t="e">
        <f t="shared" ref="E458:F458" si="432">H457</f>
        <v>#N/A</v>
      </c>
      <c r="F458" s="375" t="e">
        <f t="shared" si="432"/>
        <v>#N/A</v>
      </c>
      <c r="G458" s="375" t="e">
        <f t="shared" si="276"/>
        <v>#N/A</v>
      </c>
      <c r="H458" s="395" t="e">
        <f t="shared" si="277"/>
        <v>#N/A</v>
      </c>
      <c r="I458" s="375" t="e">
        <f t="shared" si="278"/>
        <v>#N/A</v>
      </c>
      <c r="J458" s="395" t="e">
        <f t="shared" si="288"/>
        <v>#N/A</v>
      </c>
      <c r="K458" s="396" t="e">
        <f t="shared" si="279"/>
        <v>#N/A</v>
      </c>
      <c r="L458" s="368"/>
      <c r="M458" s="368"/>
      <c r="N458" s="372"/>
      <c r="O458" s="3" t="e">
        <f t="shared" si="280"/>
        <v>#N/A</v>
      </c>
      <c r="P458" s="397" t="e">
        <f t="shared" si="281"/>
        <v>#N/A</v>
      </c>
      <c r="Q458" s="3" t="e">
        <f t="shared" si="282"/>
        <v>#N/A</v>
      </c>
      <c r="R458" s="369" t="e">
        <f t="shared" si="283"/>
        <v>#N/A</v>
      </c>
      <c r="S458" s="369" t="e">
        <f t="shared" si="284"/>
        <v>#N/A</v>
      </c>
      <c r="T458" s="398" t="e">
        <f t="shared" si="285"/>
        <v>#N/A</v>
      </c>
      <c r="U458" s="368"/>
      <c r="V458" s="368"/>
      <c r="W458" s="368"/>
      <c r="X458" s="368"/>
      <c r="Y458" s="368"/>
      <c r="Z458" s="368"/>
      <c r="AA458" s="368"/>
      <c r="AB458" s="368"/>
      <c r="AC458" s="368"/>
      <c r="AD458" s="368"/>
      <c r="AE458" s="368"/>
      <c r="AF458" s="368"/>
      <c r="AG458" s="368"/>
      <c r="AH458" s="368"/>
      <c r="AI458" s="368"/>
      <c r="AJ458" s="368"/>
      <c r="AK458" s="368"/>
      <c r="AL458" s="368"/>
      <c r="AM458" s="368"/>
      <c r="AN458" s="368"/>
    </row>
    <row r="459" spans="1:40" ht="12.75" customHeight="1">
      <c r="A459" s="151">
        <f t="shared" si="273"/>
        <v>33.416666666666664</v>
      </c>
      <c r="B459" s="393">
        <f t="shared" si="286"/>
        <v>2005</v>
      </c>
      <c r="C459" s="186">
        <v>0</v>
      </c>
      <c r="D459" s="394">
        <f t="shared" si="274"/>
        <v>0</v>
      </c>
      <c r="E459" s="395" t="e">
        <f t="shared" ref="E459:F459" si="433">H458</f>
        <v>#N/A</v>
      </c>
      <c r="F459" s="375" t="e">
        <f t="shared" si="433"/>
        <v>#N/A</v>
      </c>
      <c r="G459" s="375" t="e">
        <f t="shared" si="276"/>
        <v>#N/A</v>
      </c>
      <c r="H459" s="395" t="e">
        <f t="shared" si="277"/>
        <v>#N/A</v>
      </c>
      <c r="I459" s="375" t="e">
        <f t="shared" si="278"/>
        <v>#N/A</v>
      </c>
      <c r="J459" s="395" t="e">
        <f t="shared" si="288"/>
        <v>#N/A</v>
      </c>
      <c r="K459" s="396" t="e">
        <f t="shared" si="279"/>
        <v>#N/A</v>
      </c>
      <c r="L459" s="368"/>
      <c r="M459" s="368"/>
      <c r="N459" s="372"/>
      <c r="O459" s="3" t="e">
        <f t="shared" si="280"/>
        <v>#N/A</v>
      </c>
      <c r="P459" s="397" t="e">
        <f t="shared" si="281"/>
        <v>#N/A</v>
      </c>
      <c r="Q459" s="3" t="e">
        <f t="shared" si="282"/>
        <v>#N/A</v>
      </c>
      <c r="R459" s="369" t="e">
        <f t="shared" si="283"/>
        <v>#N/A</v>
      </c>
      <c r="S459" s="369" t="e">
        <f t="shared" si="284"/>
        <v>#N/A</v>
      </c>
      <c r="T459" s="398" t="e">
        <f t="shared" si="285"/>
        <v>#N/A</v>
      </c>
      <c r="U459" s="368"/>
      <c r="V459" s="368"/>
      <c r="W459" s="368"/>
      <c r="X459" s="368"/>
      <c r="Y459" s="368"/>
      <c r="Z459" s="368"/>
      <c r="AA459" s="368"/>
      <c r="AB459" s="368"/>
      <c r="AC459" s="368"/>
      <c r="AD459" s="368"/>
      <c r="AE459" s="368"/>
      <c r="AF459" s="368"/>
      <c r="AG459" s="368"/>
      <c r="AH459" s="368"/>
      <c r="AI459" s="368"/>
      <c r="AJ459" s="368"/>
      <c r="AK459" s="368"/>
      <c r="AL459" s="368"/>
      <c r="AM459" s="368"/>
      <c r="AN459" s="368"/>
    </row>
    <row r="460" spans="1:40" ht="12.75" customHeight="1">
      <c r="A460" s="151">
        <f t="shared" si="273"/>
        <v>33.5</v>
      </c>
      <c r="B460" s="393">
        <f t="shared" si="286"/>
        <v>2010</v>
      </c>
      <c r="C460" s="186">
        <v>0</v>
      </c>
      <c r="D460" s="394">
        <f t="shared" si="274"/>
        <v>0</v>
      </c>
      <c r="E460" s="395" t="e">
        <f t="shared" ref="E460:F460" si="434">H459</f>
        <v>#N/A</v>
      </c>
      <c r="F460" s="375" t="e">
        <f t="shared" si="434"/>
        <v>#N/A</v>
      </c>
      <c r="G460" s="375" t="e">
        <f t="shared" si="276"/>
        <v>#N/A</v>
      </c>
      <c r="H460" s="395" t="e">
        <f t="shared" si="277"/>
        <v>#N/A</v>
      </c>
      <c r="I460" s="375" t="e">
        <f t="shared" si="278"/>
        <v>#N/A</v>
      </c>
      <c r="J460" s="395" t="e">
        <f t="shared" si="288"/>
        <v>#N/A</v>
      </c>
      <c r="K460" s="396" t="e">
        <f t="shared" si="279"/>
        <v>#N/A</v>
      </c>
      <c r="L460" s="368"/>
      <c r="M460" s="368"/>
      <c r="N460" s="372"/>
      <c r="O460" s="3" t="e">
        <f t="shared" si="280"/>
        <v>#N/A</v>
      </c>
      <c r="P460" s="397" t="e">
        <f t="shared" si="281"/>
        <v>#N/A</v>
      </c>
      <c r="Q460" s="3" t="e">
        <f t="shared" si="282"/>
        <v>#N/A</v>
      </c>
      <c r="R460" s="369" t="e">
        <f t="shared" si="283"/>
        <v>#N/A</v>
      </c>
      <c r="S460" s="369" t="e">
        <f t="shared" si="284"/>
        <v>#N/A</v>
      </c>
      <c r="T460" s="398" t="e">
        <f t="shared" si="285"/>
        <v>#N/A</v>
      </c>
      <c r="U460" s="368"/>
      <c r="V460" s="368"/>
      <c r="W460" s="368"/>
      <c r="X460" s="368"/>
      <c r="Y460" s="368"/>
      <c r="Z460" s="368"/>
      <c r="AA460" s="368"/>
      <c r="AB460" s="368"/>
      <c r="AC460" s="368"/>
      <c r="AD460" s="368"/>
      <c r="AE460" s="368"/>
      <c r="AF460" s="368"/>
      <c r="AG460" s="368"/>
      <c r="AH460" s="368"/>
      <c r="AI460" s="368"/>
      <c r="AJ460" s="368"/>
      <c r="AK460" s="368"/>
      <c r="AL460" s="368"/>
      <c r="AM460" s="368"/>
      <c r="AN460" s="368"/>
    </row>
    <row r="461" spans="1:40" ht="12.75" customHeight="1">
      <c r="A461" s="151">
        <f t="shared" si="273"/>
        <v>33.583333333333336</v>
      </c>
      <c r="B461" s="393">
        <f t="shared" si="286"/>
        <v>2015</v>
      </c>
      <c r="C461" s="186">
        <v>0</v>
      </c>
      <c r="D461" s="394">
        <f t="shared" si="274"/>
        <v>0</v>
      </c>
      <c r="E461" s="395" t="e">
        <f t="shared" ref="E461:F461" si="435">H460</f>
        <v>#N/A</v>
      </c>
      <c r="F461" s="375" t="e">
        <f t="shared" si="435"/>
        <v>#N/A</v>
      </c>
      <c r="G461" s="375" t="e">
        <f t="shared" si="276"/>
        <v>#N/A</v>
      </c>
      <c r="H461" s="395" t="e">
        <f t="shared" si="277"/>
        <v>#N/A</v>
      </c>
      <c r="I461" s="375" t="e">
        <f t="shared" si="278"/>
        <v>#N/A</v>
      </c>
      <c r="J461" s="395" t="e">
        <f t="shared" si="288"/>
        <v>#N/A</v>
      </c>
      <c r="K461" s="396" t="e">
        <f t="shared" si="279"/>
        <v>#N/A</v>
      </c>
      <c r="L461" s="368"/>
      <c r="M461" s="368"/>
      <c r="N461" s="372"/>
      <c r="O461" s="3" t="e">
        <f t="shared" si="280"/>
        <v>#N/A</v>
      </c>
      <c r="P461" s="397" t="e">
        <f t="shared" si="281"/>
        <v>#N/A</v>
      </c>
      <c r="Q461" s="3" t="e">
        <f t="shared" si="282"/>
        <v>#N/A</v>
      </c>
      <c r="R461" s="369" t="e">
        <f t="shared" si="283"/>
        <v>#N/A</v>
      </c>
      <c r="S461" s="369" t="e">
        <f t="shared" si="284"/>
        <v>#N/A</v>
      </c>
      <c r="T461" s="398" t="e">
        <f t="shared" si="285"/>
        <v>#N/A</v>
      </c>
      <c r="U461" s="368"/>
      <c r="V461" s="368"/>
      <c r="W461" s="368"/>
      <c r="X461" s="368"/>
      <c r="Y461" s="368"/>
      <c r="Z461" s="368"/>
      <c r="AA461" s="368"/>
      <c r="AB461" s="368"/>
      <c r="AC461" s="368"/>
      <c r="AD461" s="368"/>
      <c r="AE461" s="368"/>
      <c r="AF461" s="368"/>
      <c r="AG461" s="368"/>
      <c r="AH461" s="368"/>
      <c r="AI461" s="368"/>
      <c r="AJ461" s="368"/>
      <c r="AK461" s="368"/>
      <c r="AL461" s="368"/>
      <c r="AM461" s="368"/>
      <c r="AN461" s="368"/>
    </row>
    <row r="462" spans="1:40" ht="12.75" customHeight="1">
      <c r="A462" s="151">
        <f t="shared" si="273"/>
        <v>33.666666666666664</v>
      </c>
      <c r="B462" s="393">
        <f t="shared" si="286"/>
        <v>2020</v>
      </c>
      <c r="C462" s="186">
        <v>0</v>
      </c>
      <c r="D462" s="394">
        <f t="shared" si="274"/>
        <v>0</v>
      </c>
      <c r="E462" s="395" t="e">
        <f t="shared" ref="E462:F462" si="436">H461</f>
        <v>#N/A</v>
      </c>
      <c r="F462" s="375" t="e">
        <f t="shared" si="436"/>
        <v>#N/A</v>
      </c>
      <c r="G462" s="375" t="e">
        <f t="shared" si="276"/>
        <v>#N/A</v>
      </c>
      <c r="H462" s="395" t="e">
        <f t="shared" si="277"/>
        <v>#N/A</v>
      </c>
      <c r="I462" s="375" t="e">
        <f t="shared" si="278"/>
        <v>#N/A</v>
      </c>
      <c r="J462" s="395" t="e">
        <f t="shared" si="288"/>
        <v>#N/A</v>
      </c>
      <c r="K462" s="396" t="e">
        <f t="shared" si="279"/>
        <v>#N/A</v>
      </c>
      <c r="L462" s="368"/>
      <c r="M462" s="368"/>
      <c r="N462" s="372"/>
      <c r="O462" s="3" t="e">
        <f t="shared" si="280"/>
        <v>#N/A</v>
      </c>
      <c r="P462" s="397" t="e">
        <f t="shared" si="281"/>
        <v>#N/A</v>
      </c>
      <c r="Q462" s="3" t="e">
        <f t="shared" si="282"/>
        <v>#N/A</v>
      </c>
      <c r="R462" s="369" t="e">
        <f t="shared" si="283"/>
        <v>#N/A</v>
      </c>
      <c r="S462" s="369" t="e">
        <f t="shared" si="284"/>
        <v>#N/A</v>
      </c>
      <c r="T462" s="398" t="e">
        <f t="shared" si="285"/>
        <v>#N/A</v>
      </c>
      <c r="U462" s="368"/>
      <c r="V462" s="368"/>
      <c r="W462" s="368"/>
      <c r="X462" s="368"/>
      <c r="Y462" s="368"/>
      <c r="Z462" s="368"/>
      <c r="AA462" s="368"/>
      <c r="AB462" s="368"/>
      <c r="AC462" s="368"/>
      <c r="AD462" s="368"/>
      <c r="AE462" s="368"/>
      <c r="AF462" s="368"/>
      <c r="AG462" s="368"/>
      <c r="AH462" s="368"/>
      <c r="AI462" s="368"/>
      <c r="AJ462" s="368"/>
      <c r="AK462" s="368"/>
      <c r="AL462" s="368"/>
      <c r="AM462" s="368"/>
      <c r="AN462" s="368"/>
    </row>
    <row r="463" spans="1:40" ht="12.75" customHeight="1">
      <c r="A463" s="151">
        <f t="shared" si="273"/>
        <v>33.75</v>
      </c>
      <c r="B463" s="393">
        <f t="shared" si="286"/>
        <v>2025</v>
      </c>
      <c r="C463" s="186">
        <v>0</v>
      </c>
      <c r="D463" s="394">
        <f t="shared" si="274"/>
        <v>0</v>
      </c>
      <c r="E463" s="395" t="e">
        <f t="shared" ref="E463:F463" si="437">H462</f>
        <v>#N/A</v>
      </c>
      <c r="F463" s="375" t="e">
        <f t="shared" si="437"/>
        <v>#N/A</v>
      </c>
      <c r="G463" s="375" t="e">
        <f t="shared" si="276"/>
        <v>#N/A</v>
      </c>
      <c r="H463" s="395" t="e">
        <f t="shared" si="277"/>
        <v>#N/A</v>
      </c>
      <c r="I463" s="375" t="e">
        <f t="shared" si="278"/>
        <v>#N/A</v>
      </c>
      <c r="J463" s="395" t="e">
        <f t="shared" si="288"/>
        <v>#N/A</v>
      </c>
      <c r="K463" s="396" t="e">
        <f t="shared" si="279"/>
        <v>#N/A</v>
      </c>
      <c r="L463" s="368"/>
      <c r="M463" s="368"/>
      <c r="N463" s="372"/>
      <c r="O463" s="3" t="e">
        <f t="shared" si="280"/>
        <v>#N/A</v>
      </c>
      <c r="P463" s="397" t="e">
        <f t="shared" si="281"/>
        <v>#N/A</v>
      </c>
      <c r="Q463" s="3" t="e">
        <f t="shared" si="282"/>
        <v>#N/A</v>
      </c>
      <c r="R463" s="369" t="e">
        <f t="shared" si="283"/>
        <v>#N/A</v>
      </c>
      <c r="S463" s="369" t="e">
        <f t="shared" si="284"/>
        <v>#N/A</v>
      </c>
      <c r="T463" s="398" t="e">
        <f t="shared" si="285"/>
        <v>#N/A</v>
      </c>
      <c r="U463" s="368"/>
      <c r="V463" s="368"/>
      <c r="W463" s="368"/>
      <c r="X463" s="368"/>
      <c r="Y463" s="368"/>
      <c r="Z463" s="368"/>
      <c r="AA463" s="368"/>
      <c r="AB463" s="368"/>
      <c r="AC463" s="368"/>
      <c r="AD463" s="368"/>
      <c r="AE463" s="368"/>
      <c r="AF463" s="368"/>
      <c r="AG463" s="368"/>
      <c r="AH463" s="368"/>
      <c r="AI463" s="368"/>
      <c r="AJ463" s="368"/>
      <c r="AK463" s="368"/>
      <c r="AL463" s="368"/>
      <c r="AM463" s="368"/>
      <c r="AN463" s="368"/>
    </row>
    <row r="464" spans="1:40" ht="12.75" customHeight="1">
      <c r="A464" s="151">
        <f t="shared" si="273"/>
        <v>33.833333333333336</v>
      </c>
      <c r="B464" s="393">
        <f t="shared" si="286"/>
        <v>2030</v>
      </c>
      <c r="C464" s="186">
        <v>0</v>
      </c>
      <c r="D464" s="394">
        <f t="shared" si="274"/>
        <v>0</v>
      </c>
      <c r="E464" s="395" t="e">
        <f t="shared" ref="E464:F464" si="438">H463</f>
        <v>#N/A</v>
      </c>
      <c r="F464" s="375" t="e">
        <f t="shared" si="438"/>
        <v>#N/A</v>
      </c>
      <c r="G464" s="375" t="e">
        <f t="shared" si="276"/>
        <v>#N/A</v>
      </c>
      <c r="H464" s="395" t="e">
        <f t="shared" si="277"/>
        <v>#N/A</v>
      </c>
      <c r="I464" s="375" t="e">
        <f t="shared" si="278"/>
        <v>#N/A</v>
      </c>
      <c r="J464" s="395" t="e">
        <f t="shared" si="288"/>
        <v>#N/A</v>
      </c>
      <c r="K464" s="396" t="e">
        <f t="shared" si="279"/>
        <v>#N/A</v>
      </c>
      <c r="L464" s="368"/>
      <c r="M464" s="368"/>
      <c r="N464" s="372"/>
      <c r="O464" s="3" t="e">
        <f t="shared" si="280"/>
        <v>#N/A</v>
      </c>
      <c r="P464" s="397" t="e">
        <f t="shared" si="281"/>
        <v>#N/A</v>
      </c>
      <c r="Q464" s="3" t="e">
        <f t="shared" si="282"/>
        <v>#N/A</v>
      </c>
      <c r="R464" s="369" t="e">
        <f t="shared" si="283"/>
        <v>#N/A</v>
      </c>
      <c r="S464" s="369" t="e">
        <f t="shared" si="284"/>
        <v>#N/A</v>
      </c>
      <c r="T464" s="398" t="e">
        <f t="shared" si="285"/>
        <v>#N/A</v>
      </c>
      <c r="U464" s="368"/>
      <c r="V464" s="368"/>
      <c r="W464" s="368"/>
      <c r="X464" s="368"/>
      <c r="Y464" s="368"/>
      <c r="Z464" s="368"/>
      <c r="AA464" s="368"/>
      <c r="AB464" s="368"/>
      <c r="AC464" s="368"/>
      <c r="AD464" s="368"/>
      <c r="AE464" s="368"/>
      <c r="AF464" s="368"/>
      <c r="AG464" s="368"/>
      <c r="AH464" s="368"/>
      <c r="AI464" s="368"/>
      <c r="AJ464" s="368"/>
      <c r="AK464" s="368"/>
      <c r="AL464" s="368"/>
      <c r="AM464" s="368"/>
      <c r="AN464" s="368"/>
    </row>
    <row r="465" spans="1:40" ht="12.75" customHeight="1">
      <c r="A465" s="151">
        <f t="shared" si="273"/>
        <v>33.916666666666664</v>
      </c>
      <c r="B465" s="393">
        <f t="shared" si="286"/>
        <v>2035</v>
      </c>
      <c r="C465" s="186">
        <v>0</v>
      </c>
      <c r="D465" s="394">
        <f t="shared" si="274"/>
        <v>0</v>
      </c>
      <c r="E465" s="395" t="e">
        <f t="shared" ref="E465:F465" si="439">H464</f>
        <v>#N/A</v>
      </c>
      <c r="F465" s="375" t="e">
        <f t="shared" si="439"/>
        <v>#N/A</v>
      </c>
      <c r="G465" s="375" t="e">
        <f t="shared" si="276"/>
        <v>#N/A</v>
      </c>
      <c r="H465" s="395" t="e">
        <f t="shared" si="277"/>
        <v>#N/A</v>
      </c>
      <c r="I465" s="375" t="e">
        <f t="shared" si="278"/>
        <v>#N/A</v>
      </c>
      <c r="J465" s="395" t="e">
        <f t="shared" si="288"/>
        <v>#N/A</v>
      </c>
      <c r="K465" s="396" t="e">
        <f t="shared" si="279"/>
        <v>#N/A</v>
      </c>
      <c r="L465" s="368"/>
      <c r="M465" s="368"/>
      <c r="N465" s="372"/>
      <c r="O465" s="3" t="e">
        <f t="shared" si="280"/>
        <v>#N/A</v>
      </c>
      <c r="P465" s="397" t="e">
        <f t="shared" si="281"/>
        <v>#N/A</v>
      </c>
      <c r="Q465" s="3" t="e">
        <f t="shared" si="282"/>
        <v>#N/A</v>
      </c>
      <c r="R465" s="369" t="e">
        <f t="shared" si="283"/>
        <v>#N/A</v>
      </c>
      <c r="S465" s="369" t="e">
        <f t="shared" si="284"/>
        <v>#N/A</v>
      </c>
      <c r="T465" s="398" t="e">
        <f t="shared" si="285"/>
        <v>#N/A</v>
      </c>
      <c r="U465" s="368"/>
      <c r="V465" s="368"/>
      <c r="W465" s="368"/>
      <c r="X465" s="368"/>
      <c r="Y465" s="368"/>
      <c r="Z465" s="368"/>
      <c r="AA465" s="368"/>
      <c r="AB465" s="368"/>
      <c r="AC465" s="368"/>
      <c r="AD465" s="368"/>
      <c r="AE465" s="368"/>
      <c r="AF465" s="368"/>
      <c r="AG465" s="368"/>
      <c r="AH465" s="368"/>
      <c r="AI465" s="368"/>
      <c r="AJ465" s="368"/>
      <c r="AK465" s="368"/>
      <c r="AL465" s="368"/>
      <c r="AM465" s="368"/>
      <c r="AN465" s="368"/>
    </row>
    <row r="466" spans="1:40" ht="12.75" customHeight="1">
      <c r="A466" s="151">
        <f t="shared" si="273"/>
        <v>34</v>
      </c>
      <c r="B466" s="393">
        <f t="shared" si="286"/>
        <v>2040</v>
      </c>
      <c r="C466" s="186">
        <v>0</v>
      </c>
      <c r="D466" s="394">
        <f t="shared" si="274"/>
        <v>0</v>
      </c>
      <c r="E466" s="395" t="e">
        <f t="shared" ref="E466:F466" si="440">H465</f>
        <v>#N/A</v>
      </c>
      <c r="F466" s="375" t="e">
        <f t="shared" si="440"/>
        <v>#N/A</v>
      </c>
      <c r="G466" s="375" t="e">
        <f t="shared" si="276"/>
        <v>#N/A</v>
      </c>
      <c r="H466" s="395" t="e">
        <f t="shared" si="277"/>
        <v>#N/A</v>
      </c>
      <c r="I466" s="375" t="e">
        <f t="shared" si="278"/>
        <v>#N/A</v>
      </c>
      <c r="J466" s="395" t="e">
        <f t="shared" si="288"/>
        <v>#N/A</v>
      </c>
      <c r="K466" s="396" t="e">
        <f t="shared" si="279"/>
        <v>#N/A</v>
      </c>
      <c r="L466" s="368"/>
      <c r="M466" s="368"/>
      <c r="N466" s="372"/>
      <c r="O466" s="3" t="e">
        <f t="shared" si="280"/>
        <v>#N/A</v>
      </c>
      <c r="P466" s="397" t="e">
        <f t="shared" si="281"/>
        <v>#N/A</v>
      </c>
      <c r="Q466" s="3" t="e">
        <f t="shared" si="282"/>
        <v>#N/A</v>
      </c>
      <c r="R466" s="369" t="e">
        <f t="shared" si="283"/>
        <v>#N/A</v>
      </c>
      <c r="S466" s="369" t="e">
        <f t="shared" si="284"/>
        <v>#N/A</v>
      </c>
      <c r="T466" s="398" t="e">
        <f t="shared" si="285"/>
        <v>#N/A</v>
      </c>
      <c r="U466" s="368"/>
      <c r="V466" s="368"/>
      <c r="W466" s="368"/>
      <c r="X466" s="368"/>
      <c r="Y466" s="368"/>
      <c r="Z466" s="368"/>
      <c r="AA466" s="368"/>
      <c r="AB466" s="368"/>
      <c r="AC466" s="368"/>
      <c r="AD466" s="368"/>
      <c r="AE466" s="368"/>
      <c r="AF466" s="368"/>
      <c r="AG466" s="368"/>
      <c r="AH466" s="368"/>
      <c r="AI466" s="368"/>
      <c r="AJ466" s="368"/>
      <c r="AK466" s="368"/>
      <c r="AL466" s="368"/>
      <c r="AM466" s="368"/>
      <c r="AN466" s="368"/>
    </row>
    <row r="467" spans="1:40" ht="12.75" customHeight="1">
      <c r="A467" s="151">
        <f t="shared" si="273"/>
        <v>34.083333333333336</v>
      </c>
      <c r="B467" s="393">
        <f t="shared" si="286"/>
        <v>2045</v>
      </c>
      <c r="C467" s="186">
        <v>0</v>
      </c>
      <c r="D467" s="394">
        <f t="shared" si="274"/>
        <v>0</v>
      </c>
      <c r="E467" s="395" t="e">
        <f t="shared" ref="E467:F467" si="441">H466</f>
        <v>#N/A</v>
      </c>
      <c r="F467" s="375" t="e">
        <f t="shared" si="441"/>
        <v>#N/A</v>
      </c>
      <c r="G467" s="375" t="e">
        <f t="shared" si="276"/>
        <v>#N/A</v>
      </c>
      <c r="H467" s="395" t="e">
        <f t="shared" si="277"/>
        <v>#N/A</v>
      </c>
      <c r="I467" s="375" t="e">
        <f t="shared" si="278"/>
        <v>#N/A</v>
      </c>
      <c r="J467" s="395" t="e">
        <f t="shared" si="288"/>
        <v>#N/A</v>
      </c>
      <c r="K467" s="396" t="e">
        <f t="shared" si="279"/>
        <v>#N/A</v>
      </c>
      <c r="L467" s="368"/>
      <c r="M467" s="368"/>
      <c r="N467" s="372"/>
      <c r="O467" s="3" t="e">
        <f t="shared" si="280"/>
        <v>#N/A</v>
      </c>
      <c r="P467" s="397" t="e">
        <f t="shared" si="281"/>
        <v>#N/A</v>
      </c>
      <c r="Q467" s="3" t="e">
        <f t="shared" si="282"/>
        <v>#N/A</v>
      </c>
      <c r="R467" s="369" t="e">
        <f t="shared" si="283"/>
        <v>#N/A</v>
      </c>
      <c r="S467" s="369" t="e">
        <f t="shared" si="284"/>
        <v>#N/A</v>
      </c>
      <c r="T467" s="398" t="e">
        <f t="shared" si="285"/>
        <v>#N/A</v>
      </c>
      <c r="U467" s="368"/>
      <c r="V467" s="368"/>
      <c r="W467" s="368"/>
      <c r="X467" s="368"/>
      <c r="Y467" s="368"/>
      <c r="Z467" s="368"/>
      <c r="AA467" s="368"/>
      <c r="AB467" s="368"/>
      <c r="AC467" s="368"/>
      <c r="AD467" s="368"/>
      <c r="AE467" s="368"/>
      <c r="AF467" s="368"/>
      <c r="AG467" s="368"/>
      <c r="AH467" s="368"/>
      <c r="AI467" s="368"/>
      <c r="AJ467" s="368"/>
      <c r="AK467" s="368"/>
      <c r="AL467" s="368"/>
      <c r="AM467" s="368"/>
      <c r="AN467" s="368"/>
    </row>
    <row r="468" spans="1:40" ht="12.75" customHeight="1">
      <c r="A468" s="151">
        <f t="shared" si="273"/>
        <v>34.166666666666664</v>
      </c>
      <c r="B468" s="393">
        <f t="shared" si="286"/>
        <v>2050</v>
      </c>
      <c r="C468" s="186">
        <v>0</v>
      </c>
      <c r="D468" s="394">
        <f t="shared" si="274"/>
        <v>0</v>
      </c>
      <c r="E468" s="395" t="e">
        <f t="shared" ref="E468:F468" si="442">H467</f>
        <v>#N/A</v>
      </c>
      <c r="F468" s="375" t="e">
        <f t="shared" si="442"/>
        <v>#N/A</v>
      </c>
      <c r="G468" s="375" t="e">
        <f t="shared" si="276"/>
        <v>#N/A</v>
      </c>
      <c r="H468" s="395" t="e">
        <f t="shared" si="277"/>
        <v>#N/A</v>
      </c>
      <c r="I468" s="375" t="e">
        <f t="shared" si="278"/>
        <v>#N/A</v>
      </c>
      <c r="J468" s="395" t="e">
        <f t="shared" si="288"/>
        <v>#N/A</v>
      </c>
      <c r="K468" s="396" t="e">
        <f t="shared" si="279"/>
        <v>#N/A</v>
      </c>
      <c r="L468" s="368"/>
      <c r="M468" s="368"/>
      <c r="N468" s="372"/>
      <c r="O468" s="3" t="e">
        <f t="shared" si="280"/>
        <v>#N/A</v>
      </c>
      <c r="P468" s="397" t="e">
        <f t="shared" si="281"/>
        <v>#N/A</v>
      </c>
      <c r="Q468" s="3" t="e">
        <f t="shared" si="282"/>
        <v>#N/A</v>
      </c>
      <c r="R468" s="369" t="e">
        <f t="shared" si="283"/>
        <v>#N/A</v>
      </c>
      <c r="S468" s="369" t="e">
        <f t="shared" si="284"/>
        <v>#N/A</v>
      </c>
      <c r="T468" s="398" t="e">
        <f t="shared" si="285"/>
        <v>#N/A</v>
      </c>
      <c r="U468" s="368"/>
      <c r="V468" s="368"/>
      <c r="W468" s="368"/>
      <c r="X468" s="368"/>
      <c r="Y468" s="368"/>
      <c r="Z468" s="368"/>
      <c r="AA468" s="368"/>
      <c r="AB468" s="368"/>
      <c r="AC468" s="368"/>
      <c r="AD468" s="368"/>
      <c r="AE468" s="368"/>
      <c r="AF468" s="368"/>
      <c r="AG468" s="368"/>
      <c r="AH468" s="368"/>
      <c r="AI468" s="368"/>
      <c r="AJ468" s="368"/>
      <c r="AK468" s="368"/>
      <c r="AL468" s="368"/>
      <c r="AM468" s="368"/>
      <c r="AN468" s="368"/>
    </row>
    <row r="469" spans="1:40" ht="12.75" customHeight="1">
      <c r="A469" s="151">
        <f t="shared" si="273"/>
        <v>34.25</v>
      </c>
      <c r="B469" s="393">
        <f t="shared" si="286"/>
        <v>2055</v>
      </c>
      <c r="C469" s="186">
        <v>0</v>
      </c>
      <c r="D469" s="394">
        <f t="shared" si="274"/>
        <v>0</v>
      </c>
      <c r="E469" s="395" t="e">
        <f t="shared" ref="E469:F469" si="443">H468</f>
        <v>#N/A</v>
      </c>
      <c r="F469" s="375" t="e">
        <f t="shared" si="443"/>
        <v>#N/A</v>
      </c>
      <c r="G469" s="375" t="e">
        <f t="shared" si="276"/>
        <v>#N/A</v>
      </c>
      <c r="H469" s="395" t="e">
        <f t="shared" si="277"/>
        <v>#N/A</v>
      </c>
      <c r="I469" s="375" t="e">
        <f t="shared" si="278"/>
        <v>#N/A</v>
      </c>
      <c r="J469" s="395" t="e">
        <f t="shared" si="288"/>
        <v>#N/A</v>
      </c>
      <c r="K469" s="396" t="e">
        <f t="shared" si="279"/>
        <v>#N/A</v>
      </c>
      <c r="L469" s="368"/>
      <c r="M469" s="368"/>
      <c r="N469" s="372"/>
      <c r="O469" s="3" t="e">
        <f t="shared" si="280"/>
        <v>#N/A</v>
      </c>
      <c r="P469" s="397" t="e">
        <f t="shared" si="281"/>
        <v>#N/A</v>
      </c>
      <c r="Q469" s="3" t="e">
        <f t="shared" si="282"/>
        <v>#N/A</v>
      </c>
      <c r="R469" s="369" t="e">
        <f t="shared" si="283"/>
        <v>#N/A</v>
      </c>
      <c r="S469" s="369" t="e">
        <f t="shared" si="284"/>
        <v>#N/A</v>
      </c>
      <c r="T469" s="398" t="e">
        <f t="shared" si="285"/>
        <v>#N/A</v>
      </c>
      <c r="U469" s="368"/>
      <c r="V469" s="368"/>
      <c r="W469" s="368"/>
      <c r="X469" s="368"/>
      <c r="Y469" s="368"/>
      <c r="Z469" s="368"/>
      <c r="AA469" s="368"/>
      <c r="AB469" s="368"/>
      <c r="AC469" s="368"/>
      <c r="AD469" s="368"/>
      <c r="AE469" s="368"/>
      <c r="AF469" s="368"/>
      <c r="AG469" s="368"/>
      <c r="AH469" s="368"/>
      <c r="AI469" s="368"/>
      <c r="AJ469" s="368"/>
      <c r="AK469" s="368"/>
      <c r="AL469" s="368"/>
      <c r="AM469" s="368"/>
      <c r="AN469" s="368"/>
    </row>
    <row r="470" spans="1:40" ht="12.75" customHeight="1">
      <c r="A470" s="151">
        <f t="shared" si="273"/>
        <v>34.333333333333336</v>
      </c>
      <c r="B470" s="393">
        <f t="shared" si="286"/>
        <v>2060</v>
      </c>
      <c r="C470" s="186">
        <v>0</v>
      </c>
      <c r="D470" s="394">
        <f t="shared" si="274"/>
        <v>0</v>
      </c>
      <c r="E470" s="395" t="e">
        <f t="shared" ref="E470:F470" si="444">H469</f>
        <v>#N/A</v>
      </c>
      <c r="F470" s="375" t="e">
        <f t="shared" si="444"/>
        <v>#N/A</v>
      </c>
      <c r="G470" s="375" t="e">
        <f t="shared" si="276"/>
        <v>#N/A</v>
      </c>
      <c r="H470" s="395" t="e">
        <f t="shared" si="277"/>
        <v>#N/A</v>
      </c>
      <c r="I470" s="375" t="e">
        <f t="shared" si="278"/>
        <v>#N/A</v>
      </c>
      <c r="J470" s="395" t="e">
        <f t="shared" si="288"/>
        <v>#N/A</v>
      </c>
      <c r="K470" s="396" t="e">
        <f t="shared" si="279"/>
        <v>#N/A</v>
      </c>
      <c r="L470" s="368"/>
      <c r="M470" s="368"/>
      <c r="N470" s="372"/>
      <c r="O470" s="3" t="e">
        <f t="shared" si="280"/>
        <v>#N/A</v>
      </c>
      <c r="P470" s="397" t="e">
        <f t="shared" si="281"/>
        <v>#N/A</v>
      </c>
      <c r="Q470" s="3" t="e">
        <f t="shared" si="282"/>
        <v>#N/A</v>
      </c>
      <c r="R470" s="369" t="e">
        <f t="shared" si="283"/>
        <v>#N/A</v>
      </c>
      <c r="S470" s="369" t="e">
        <f t="shared" si="284"/>
        <v>#N/A</v>
      </c>
      <c r="T470" s="398" t="e">
        <f t="shared" si="285"/>
        <v>#N/A</v>
      </c>
      <c r="U470" s="368"/>
      <c r="V470" s="368"/>
      <c r="W470" s="368"/>
      <c r="X470" s="368"/>
      <c r="Y470" s="368"/>
      <c r="Z470" s="368"/>
      <c r="AA470" s="368"/>
      <c r="AB470" s="368"/>
      <c r="AC470" s="368"/>
      <c r="AD470" s="368"/>
      <c r="AE470" s="368"/>
      <c r="AF470" s="368"/>
      <c r="AG470" s="368"/>
      <c r="AH470" s="368"/>
      <c r="AI470" s="368"/>
      <c r="AJ470" s="368"/>
      <c r="AK470" s="368"/>
      <c r="AL470" s="368"/>
      <c r="AM470" s="368"/>
      <c r="AN470" s="368"/>
    </row>
    <row r="471" spans="1:40" ht="12.75" customHeight="1">
      <c r="A471" s="151">
        <f t="shared" si="273"/>
        <v>34.416666666666664</v>
      </c>
      <c r="B471" s="393">
        <f t="shared" si="286"/>
        <v>2065</v>
      </c>
      <c r="C471" s="186">
        <v>0</v>
      </c>
      <c r="D471" s="394">
        <f t="shared" si="274"/>
        <v>0</v>
      </c>
      <c r="E471" s="395" t="e">
        <f t="shared" ref="E471:F471" si="445">H470</f>
        <v>#N/A</v>
      </c>
      <c r="F471" s="375" t="e">
        <f t="shared" si="445"/>
        <v>#N/A</v>
      </c>
      <c r="G471" s="375" t="e">
        <f t="shared" si="276"/>
        <v>#N/A</v>
      </c>
      <c r="H471" s="395" t="e">
        <f t="shared" si="277"/>
        <v>#N/A</v>
      </c>
      <c r="I471" s="375" t="e">
        <f t="shared" si="278"/>
        <v>#N/A</v>
      </c>
      <c r="J471" s="395" t="e">
        <f t="shared" si="288"/>
        <v>#N/A</v>
      </c>
      <c r="K471" s="396" t="e">
        <f t="shared" si="279"/>
        <v>#N/A</v>
      </c>
      <c r="L471" s="368"/>
      <c r="M471" s="368"/>
      <c r="N471" s="372"/>
      <c r="O471" s="3" t="e">
        <f t="shared" si="280"/>
        <v>#N/A</v>
      </c>
      <c r="P471" s="397" t="e">
        <f t="shared" si="281"/>
        <v>#N/A</v>
      </c>
      <c r="Q471" s="3" t="e">
        <f t="shared" si="282"/>
        <v>#N/A</v>
      </c>
      <c r="R471" s="369" t="e">
        <f t="shared" si="283"/>
        <v>#N/A</v>
      </c>
      <c r="S471" s="369" t="e">
        <f t="shared" si="284"/>
        <v>#N/A</v>
      </c>
      <c r="T471" s="398" t="e">
        <f t="shared" si="285"/>
        <v>#N/A</v>
      </c>
      <c r="U471" s="368"/>
      <c r="V471" s="368"/>
      <c r="W471" s="368"/>
      <c r="X471" s="368"/>
      <c r="Y471" s="368"/>
      <c r="Z471" s="368"/>
      <c r="AA471" s="368"/>
      <c r="AB471" s="368"/>
      <c r="AC471" s="368"/>
      <c r="AD471" s="368"/>
      <c r="AE471" s="368"/>
      <c r="AF471" s="368"/>
      <c r="AG471" s="368"/>
      <c r="AH471" s="368"/>
      <c r="AI471" s="368"/>
      <c r="AJ471" s="368"/>
      <c r="AK471" s="368"/>
      <c r="AL471" s="368"/>
      <c r="AM471" s="368"/>
      <c r="AN471" s="368"/>
    </row>
    <row r="472" spans="1:40" ht="12.75" customHeight="1">
      <c r="A472" s="151">
        <f t="shared" si="273"/>
        <v>34.5</v>
      </c>
      <c r="B472" s="393">
        <f t="shared" si="286"/>
        <v>2070</v>
      </c>
      <c r="C472" s="186">
        <v>0</v>
      </c>
      <c r="D472" s="394">
        <f t="shared" si="274"/>
        <v>0</v>
      </c>
      <c r="E472" s="395" t="e">
        <f t="shared" ref="E472:F472" si="446">H471</f>
        <v>#N/A</v>
      </c>
      <c r="F472" s="375" t="e">
        <f t="shared" si="446"/>
        <v>#N/A</v>
      </c>
      <c r="G472" s="375" t="e">
        <f t="shared" si="276"/>
        <v>#N/A</v>
      </c>
      <c r="H472" s="395" t="e">
        <f t="shared" si="277"/>
        <v>#N/A</v>
      </c>
      <c r="I472" s="375" t="e">
        <f t="shared" si="278"/>
        <v>#N/A</v>
      </c>
      <c r="J472" s="395" t="e">
        <f t="shared" si="288"/>
        <v>#N/A</v>
      </c>
      <c r="K472" s="396" t="e">
        <f t="shared" si="279"/>
        <v>#N/A</v>
      </c>
      <c r="L472" s="368"/>
      <c r="M472" s="368"/>
      <c r="N472" s="372"/>
      <c r="O472" s="3" t="e">
        <f t="shared" si="280"/>
        <v>#N/A</v>
      </c>
      <c r="P472" s="397" t="e">
        <f t="shared" si="281"/>
        <v>#N/A</v>
      </c>
      <c r="Q472" s="3" t="e">
        <f t="shared" si="282"/>
        <v>#N/A</v>
      </c>
      <c r="R472" s="369" t="e">
        <f t="shared" si="283"/>
        <v>#N/A</v>
      </c>
      <c r="S472" s="369" t="e">
        <f t="shared" si="284"/>
        <v>#N/A</v>
      </c>
      <c r="T472" s="398" t="e">
        <f t="shared" si="285"/>
        <v>#N/A</v>
      </c>
      <c r="U472" s="368"/>
      <c r="V472" s="368"/>
      <c r="W472" s="368"/>
      <c r="X472" s="368"/>
      <c r="Y472" s="368"/>
      <c r="Z472" s="368"/>
      <c r="AA472" s="368"/>
      <c r="AB472" s="368"/>
      <c r="AC472" s="368"/>
      <c r="AD472" s="368"/>
      <c r="AE472" s="368"/>
      <c r="AF472" s="368"/>
      <c r="AG472" s="368"/>
      <c r="AH472" s="368"/>
      <c r="AI472" s="368"/>
      <c r="AJ472" s="368"/>
      <c r="AK472" s="368"/>
      <c r="AL472" s="368"/>
      <c r="AM472" s="368"/>
      <c r="AN472" s="368"/>
    </row>
    <row r="473" spans="1:40" ht="12.75" customHeight="1">
      <c r="A473" s="151">
        <f t="shared" si="273"/>
        <v>34.583333333333336</v>
      </c>
      <c r="B473" s="393">
        <f t="shared" si="286"/>
        <v>2075</v>
      </c>
      <c r="C473" s="186">
        <v>0</v>
      </c>
      <c r="D473" s="394">
        <f t="shared" si="274"/>
        <v>0</v>
      </c>
      <c r="E473" s="395" t="e">
        <f t="shared" ref="E473:F473" si="447">H472</f>
        <v>#N/A</v>
      </c>
      <c r="F473" s="375" t="e">
        <f t="shared" si="447"/>
        <v>#N/A</v>
      </c>
      <c r="G473" s="375" t="e">
        <f t="shared" si="276"/>
        <v>#N/A</v>
      </c>
      <c r="H473" s="395" t="e">
        <f t="shared" si="277"/>
        <v>#N/A</v>
      </c>
      <c r="I473" s="375" t="e">
        <f t="shared" si="278"/>
        <v>#N/A</v>
      </c>
      <c r="J473" s="395" t="e">
        <f t="shared" si="288"/>
        <v>#N/A</v>
      </c>
      <c r="K473" s="396" t="e">
        <f t="shared" si="279"/>
        <v>#N/A</v>
      </c>
      <c r="L473" s="368"/>
      <c r="M473" s="368"/>
      <c r="N473" s="372"/>
      <c r="O473" s="3" t="e">
        <f t="shared" si="280"/>
        <v>#N/A</v>
      </c>
      <c r="P473" s="397" t="e">
        <f t="shared" si="281"/>
        <v>#N/A</v>
      </c>
      <c r="Q473" s="3" t="e">
        <f t="shared" si="282"/>
        <v>#N/A</v>
      </c>
      <c r="R473" s="369" t="e">
        <f t="shared" si="283"/>
        <v>#N/A</v>
      </c>
      <c r="S473" s="369" t="e">
        <f t="shared" si="284"/>
        <v>#N/A</v>
      </c>
      <c r="T473" s="398" t="e">
        <f t="shared" si="285"/>
        <v>#N/A</v>
      </c>
      <c r="U473" s="368"/>
      <c r="V473" s="368"/>
      <c r="W473" s="368"/>
      <c r="X473" s="368"/>
      <c r="Y473" s="368"/>
      <c r="Z473" s="368"/>
      <c r="AA473" s="368"/>
      <c r="AB473" s="368"/>
      <c r="AC473" s="368"/>
      <c r="AD473" s="368"/>
      <c r="AE473" s="368"/>
      <c r="AF473" s="368"/>
      <c r="AG473" s="368"/>
      <c r="AH473" s="368"/>
      <c r="AI473" s="368"/>
      <c r="AJ473" s="368"/>
      <c r="AK473" s="368"/>
      <c r="AL473" s="368"/>
      <c r="AM473" s="368"/>
      <c r="AN473" s="368"/>
    </row>
    <row r="474" spans="1:40" ht="12.75" customHeight="1">
      <c r="A474" s="151">
        <f t="shared" si="273"/>
        <v>34.666666666666664</v>
      </c>
      <c r="B474" s="393">
        <f t="shared" si="286"/>
        <v>2080</v>
      </c>
      <c r="C474" s="186">
        <v>0</v>
      </c>
      <c r="D474" s="394">
        <f t="shared" si="274"/>
        <v>0</v>
      </c>
      <c r="E474" s="395" t="e">
        <f t="shared" ref="E474:F474" si="448">H473</f>
        <v>#N/A</v>
      </c>
      <c r="F474" s="375" t="e">
        <f t="shared" si="448"/>
        <v>#N/A</v>
      </c>
      <c r="G474" s="375" t="e">
        <f t="shared" si="276"/>
        <v>#N/A</v>
      </c>
      <c r="H474" s="395" t="e">
        <f t="shared" si="277"/>
        <v>#N/A</v>
      </c>
      <c r="I474" s="375" t="e">
        <f t="shared" si="278"/>
        <v>#N/A</v>
      </c>
      <c r="J474" s="395" t="e">
        <f t="shared" si="288"/>
        <v>#N/A</v>
      </c>
      <c r="K474" s="396" t="e">
        <f t="shared" si="279"/>
        <v>#N/A</v>
      </c>
      <c r="L474" s="368"/>
      <c r="M474" s="368"/>
      <c r="N474" s="372"/>
      <c r="O474" s="3" t="e">
        <f t="shared" si="280"/>
        <v>#N/A</v>
      </c>
      <c r="P474" s="397" t="e">
        <f t="shared" si="281"/>
        <v>#N/A</v>
      </c>
      <c r="Q474" s="3" t="e">
        <f t="shared" si="282"/>
        <v>#N/A</v>
      </c>
      <c r="R474" s="369" t="e">
        <f t="shared" si="283"/>
        <v>#N/A</v>
      </c>
      <c r="S474" s="369" t="e">
        <f t="shared" si="284"/>
        <v>#N/A</v>
      </c>
      <c r="T474" s="398" t="e">
        <f t="shared" si="285"/>
        <v>#N/A</v>
      </c>
      <c r="U474" s="368"/>
      <c r="V474" s="368"/>
      <c r="W474" s="368"/>
      <c r="X474" s="368"/>
      <c r="Y474" s="368"/>
      <c r="Z474" s="368"/>
      <c r="AA474" s="368"/>
      <c r="AB474" s="368"/>
      <c r="AC474" s="368"/>
      <c r="AD474" s="368"/>
      <c r="AE474" s="368"/>
      <c r="AF474" s="368"/>
      <c r="AG474" s="368"/>
      <c r="AH474" s="368"/>
      <c r="AI474" s="368"/>
      <c r="AJ474" s="368"/>
      <c r="AK474" s="368"/>
      <c r="AL474" s="368"/>
      <c r="AM474" s="368"/>
      <c r="AN474" s="368"/>
    </row>
    <row r="475" spans="1:40" ht="12.75" customHeight="1">
      <c r="A475" s="151">
        <f t="shared" si="273"/>
        <v>34.75</v>
      </c>
      <c r="B475" s="393">
        <f t="shared" si="286"/>
        <v>2085</v>
      </c>
      <c r="C475" s="186">
        <v>0</v>
      </c>
      <c r="D475" s="394">
        <f t="shared" si="274"/>
        <v>0</v>
      </c>
      <c r="E475" s="395" t="e">
        <f t="shared" ref="E475:F475" si="449">H474</f>
        <v>#N/A</v>
      </c>
      <c r="F475" s="375" t="e">
        <f t="shared" si="449"/>
        <v>#N/A</v>
      </c>
      <c r="G475" s="375" t="e">
        <f t="shared" si="276"/>
        <v>#N/A</v>
      </c>
      <c r="H475" s="395" t="e">
        <f t="shared" si="277"/>
        <v>#N/A</v>
      </c>
      <c r="I475" s="375" t="e">
        <f t="shared" si="278"/>
        <v>#N/A</v>
      </c>
      <c r="J475" s="395" t="e">
        <f t="shared" si="288"/>
        <v>#N/A</v>
      </c>
      <c r="K475" s="396" t="e">
        <f t="shared" si="279"/>
        <v>#N/A</v>
      </c>
      <c r="L475" s="368"/>
      <c r="M475" s="368"/>
      <c r="N475" s="372"/>
      <c r="O475" s="3" t="e">
        <f t="shared" si="280"/>
        <v>#N/A</v>
      </c>
      <c r="P475" s="397" t="e">
        <f t="shared" si="281"/>
        <v>#N/A</v>
      </c>
      <c r="Q475" s="3" t="e">
        <f t="shared" si="282"/>
        <v>#N/A</v>
      </c>
      <c r="R475" s="369" t="e">
        <f t="shared" si="283"/>
        <v>#N/A</v>
      </c>
      <c r="S475" s="369" t="e">
        <f t="shared" si="284"/>
        <v>#N/A</v>
      </c>
      <c r="T475" s="398" t="e">
        <f t="shared" si="285"/>
        <v>#N/A</v>
      </c>
      <c r="U475" s="368"/>
      <c r="V475" s="368"/>
      <c r="W475" s="368"/>
      <c r="X475" s="368"/>
      <c r="Y475" s="368"/>
      <c r="Z475" s="368"/>
      <c r="AA475" s="368"/>
      <c r="AB475" s="368"/>
      <c r="AC475" s="368"/>
      <c r="AD475" s="368"/>
      <c r="AE475" s="368"/>
      <c r="AF475" s="368"/>
      <c r="AG475" s="368"/>
      <c r="AH475" s="368"/>
      <c r="AI475" s="368"/>
      <c r="AJ475" s="368"/>
      <c r="AK475" s="368"/>
      <c r="AL475" s="368"/>
      <c r="AM475" s="368"/>
      <c r="AN475" s="368"/>
    </row>
    <row r="476" spans="1:40" ht="12.75" customHeight="1">
      <c r="A476" s="151">
        <f t="shared" si="273"/>
        <v>34.833333333333336</v>
      </c>
      <c r="B476" s="393">
        <f t="shared" si="286"/>
        <v>2090</v>
      </c>
      <c r="C476" s="186">
        <v>0</v>
      </c>
      <c r="D476" s="394">
        <f t="shared" si="274"/>
        <v>0</v>
      </c>
      <c r="E476" s="395" t="e">
        <f t="shared" ref="E476:F476" si="450">H475</f>
        <v>#N/A</v>
      </c>
      <c r="F476" s="375" t="e">
        <f t="shared" si="450"/>
        <v>#N/A</v>
      </c>
      <c r="G476" s="375" t="e">
        <f t="shared" si="276"/>
        <v>#N/A</v>
      </c>
      <c r="H476" s="395" t="e">
        <f t="shared" si="277"/>
        <v>#N/A</v>
      </c>
      <c r="I476" s="375" t="e">
        <f t="shared" si="278"/>
        <v>#N/A</v>
      </c>
      <c r="J476" s="395" t="e">
        <f t="shared" si="288"/>
        <v>#N/A</v>
      </c>
      <c r="K476" s="396" t="e">
        <f t="shared" si="279"/>
        <v>#N/A</v>
      </c>
      <c r="L476" s="368"/>
      <c r="M476" s="368"/>
      <c r="N476" s="372"/>
      <c r="O476" s="3" t="e">
        <f t="shared" si="280"/>
        <v>#N/A</v>
      </c>
      <c r="P476" s="397" t="e">
        <f t="shared" si="281"/>
        <v>#N/A</v>
      </c>
      <c r="Q476" s="3" t="e">
        <f t="shared" si="282"/>
        <v>#N/A</v>
      </c>
      <c r="R476" s="369" t="e">
        <f t="shared" si="283"/>
        <v>#N/A</v>
      </c>
      <c r="S476" s="369" t="e">
        <f t="shared" si="284"/>
        <v>#N/A</v>
      </c>
      <c r="T476" s="398" t="e">
        <f t="shared" si="285"/>
        <v>#N/A</v>
      </c>
      <c r="U476" s="368"/>
      <c r="V476" s="368"/>
      <c r="W476" s="368"/>
      <c r="X476" s="368"/>
      <c r="Y476" s="368"/>
      <c r="Z476" s="368"/>
      <c r="AA476" s="368"/>
      <c r="AB476" s="368"/>
      <c r="AC476" s="368"/>
      <c r="AD476" s="368"/>
      <c r="AE476" s="368"/>
      <c r="AF476" s="368"/>
      <c r="AG476" s="368"/>
      <c r="AH476" s="368"/>
      <c r="AI476" s="368"/>
      <c r="AJ476" s="368"/>
      <c r="AK476" s="368"/>
      <c r="AL476" s="368"/>
      <c r="AM476" s="368"/>
      <c r="AN476" s="368"/>
    </row>
    <row r="477" spans="1:40" ht="12.75" customHeight="1">
      <c r="A477" s="151">
        <f t="shared" si="273"/>
        <v>34.916666666666664</v>
      </c>
      <c r="B477" s="393">
        <f t="shared" si="286"/>
        <v>2095</v>
      </c>
      <c r="C477" s="186">
        <v>0</v>
      </c>
      <c r="D477" s="394">
        <f t="shared" si="274"/>
        <v>0</v>
      </c>
      <c r="E477" s="395" t="e">
        <f t="shared" ref="E477:F477" si="451">H476</f>
        <v>#N/A</v>
      </c>
      <c r="F477" s="375" t="e">
        <f t="shared" si="451"/>
        <v>#N/A</v>
      </c>
      <c r="G477" s="375" t="e">
        <f t="shared" si="276"/>
        <v>#N/A</v>
      </c>
      <c r="H477" s="395" t="e">
        <f t="shared" si="277"/>
        <v>#N/A</v>
      </c>
      <c r="I477" s="375" t="e">
        <f t="shared" si="278"/>
        <v>#N/A</v>
      </c>
      <c r="J477" s="395" t="e">
        <f t="shared" si="288"/>
        <v>#N/A</v>
      </c>
      <c r="K477" s="396" t="e">
        <f t="shared" si="279"/>
        <v>#N/A</v>
      </c>
      <c r="L477" s="368"/>
      <c r="M477" s="368"/>
      <c r="N477" s="372"/>
      <c r="O477" s="3" t="e">
        <f t="shared" si="280"/>
        <v>#N/A</v>
      </c>
      <c r="P477" s="397" t="e">
        <f t="shared" si="281"/>
        <v>#N/A</v>
      </c>
      <c r="Q477" s="3" t="e">
        <f t="shared" si="282"/>
        <v>#N/A</v>
      </c>
      <c r="R477" s="369" t="e">
        <f t="shared" si="283"/>
        <v>#N/A</v>
      </c>
      <c r="S477" s="369" t="e">
        <f t="shared" si="284"/>
        <v>#N/A</v>
      </c>
      <c r="T477" s="398" t="e">
        <f t="shared" si="285"/>
        <v>#N/A</v>
      </c>
      <c r="U477" s="368"/>
      <c r="V477" s="368"/>
      <c r="W477" s="368"/>
      <c r="X477" s="368"/>
      <c r="Y477" s="368"/>
      <c r="Z477" s="368"/>
      <c r="AA477" s="368"/>
      <c r="AB477" s="368"/>
      <c r="AC477" s="368"/>
      <c r="AD477" s="368"/>
      <c r="AE477" s="368"/>
      <c r="AF477" s="368"/>
      <c r="AG477" s="368"/>
      <c r="AH477" s="368"/>
      <c r="AI477" s="368"/>
      <c r="AJ477" s="368"/>
      <c r="AK477" s="368"/>
      <c r="AL477" s="368"/>
      <c r="AM477" s="368"/>
      <c r="AN477" s="368"/>
    </row>
    <row r="478" spans="1:40" ht="12.75" customHeight="1">
      <c r="A478" s="151">
        <f t="shared" si="273"/>
        <v>35</v>
      </c>
      <c r="B478" s="393">
        <f t="shared" si="286"/>
        <v>2100</v>
      </c>
      <c r="C478" s="186">
        <v>0</v>
      </c>
      <c r="D478" s="394">
        <f t="shared" si="274"/>
        <v>0</v>
      </c>
      <c r="E478" s="395" t="e">
        <f t="shared" ref="E478:F478" si="452">H477</f>
        <v>#N/A</v>
      </c>
      <c r="F478" s="375" t="e">
        <f t="shared" si="452"/>
        <v>#N/A</v>
      </c>
      <c r="G478" s="375" t="e">
        <f t="shared" si="276"/>
        <v>#N/A</v>
      </c>
      <c r="H478" s="395" t="e">
        <f t="shared" si="277"/>
        <v>#N/A</v>
      </c>
      <c r="I478" s="375" t="e">
        <f t="shared" si="278"/>
        <v>#N/A</v>
      </c>
      <c r="J478" s="395" t="e">
        <f t="shared" si="288"/>
        <v>#N/A</v>
      </c>
      <c r="K478" s="396" t="e">
        <f t="shared" si="279"/>
        <v>#N/A</v>
      </c>
      <c r="L478" s="368"/>
      <c r="M478" s="368"/>
      <c r="N478" s="372"/>
      <c r="O478" s="3" t="e">
        <f t="shared" si="280"/>
        <v>#N/A</v>
      </c>
      <c r="P478" s="397" t="e">
        <f t="shared" si="281"/>
        <v>#N/A</v>
      </c>
      <c r="Q478" s="3" t="e">
        <f t="shared" si="282"/>
        <v>#N/A</v>
      </c>
      <c r="R478" s="369" t="e">
        <f t="shared" si="283"/>
        <v>#N/A</v>
      </c>
      <c r="S478" s="369" t="e">
        <f t="shared" si="284"/>
        <v>#N/A</v>
      </c>
      <c r="T478" s="398" t="e">
        <f t="shared" si="285"/>
        <v>#N/A</v>
      </c>
      <c r="U478" s="368"/>
      <c r="V478" s="368"/>
      <c r="W478" s="368"/>
      <c r="X478" s="368"/>
      <c r="Y478" s="368"/>
      <c r="Z478" s="368"/>
      <c r="AA478" s="368"/>
      <c r="AB478" s="368"/>
      <c r="AC478" s="368"/>
      <c r="AD478" s="368"/>
      <c r="AE478" s="368"/>
      <c r="AF478" s="368"/>
      <c r="AG478" s="368"/>
      <c r="AH478" s="368"/>
      <c r="AI478" s="368"/>
      <c r="AJ478" s="368"/>
      <c r="AK478" s="368"/>
      <c r="AL478" s="368"/>
      <c r="AM478" s="368"/>
      <c r="AN478" s="368"/>
    </row>
    <row r="479" spans="1:40" ht="12.75" customHeight="1">
      <c r="A479" s="151">
        <f t="shared" si="273"/>
        <v>35.083333333333336</v>
      </c>
      <c r="B479" s="393">
        <f t="shared" si="286"/>
        <v>2105</v>
      </c>
      <c r="C479" s="186">
        <v>0</v>
      </c>
      <c r="D479" s="394">
        <f t="shared" si="274"/>
        <v>0</v>
      </c>
      <c r="E479" s="395" t="e">
        <f t="shared" ref="E479:F479" si="453">H478</f>
        <v>#N/A</v>
      </c>
      <c r="F479" s="375" t="e">
        <f t="shared" si="453"/>
        <v>#N/A</v>
      </c>
      <c r="G479" s="375" t="e">
        <f t="shared" si="276"/>
        <v>#N/A</v>
      </c>
      <c r="H479" s="395" t="e">
        <f t="shared" si="277"/>
        <v>#N/A</v>
      </c>
      <c r="I479" s="375" t="e">
        <f t="shared" si="278"/>
        <v>#N/A</v>
      </c>
      <c r="J479" s="395" t="e">
        <f t="shared" si="288"/>
        <v>#N/A</v>
      </c>
      <c r="K479" s="396" t="e">
        <f t="shared" si="279"/>
        <v>#N/A</v>
      </c>
      <c r="L479" s="368"/>
      <c r="M479" s="368"/>
      <c r="N479" s="372"/>
      <c r="O479" s="3" t="e">
        <f t="shared" si="280"/>
        <v>#N/A</v>
      </c>
      <c r="P479" s="397" t="e">
        <f t="shared" si="281"/>
        <v>#N/A</v>
      </c>
      <c r="Q479" s="3" t="e">
        <f t="shared" si="282"/>
        <v>#N/A</v>
      </c>
      <c r="R479" s="369" t="e">
        <f t="shared" si="283"/>
        <v>#N/A</v>
      </c>
      <c r="S479" s="369" t="e">
        <f t="shared" si="284"/>
        <v>#N/A</v>
      </c>
      <c r="T479" s="398" t="e">
        <f t="shared" si="285"/>
        <v>#N/A</v>
      </c>
      <c r="U479" s="368"/>
      <c r="V479" s="368"/>
      <c r="W479" s="368"/>
      <c r="X479" s="368"/>
      <c r="Y479" s="368"/>
      <c r="Z479" s="368"/>
      <c r="AA479" s="368"/>
      <c r="AB479" s="368"/>
      <c r="AC479" s="368"/>
      <c r="AD479" s="368"/>
      <c r="AE479" s="368"/>
      <c r="AF479" s="368"/>
      <c r="AG479" s="368"/>
      <c r="AH479" s="368"/>
      <c r="AI479" s="368"/>
      <c r="AJ479" s="368"/>
      <c r="AK479" s="368"/>
      <c r="AL479" s="368"/>
      <c r="AM479" s="368"/>
      <c r="AN479" s="368"/>
    </row>
    <row r="480" spans="1:40" ht="12.75" customHeight="1">
      <c r="A480" s="151">
        <f t="shared" si="273"/>
        <v>35.166666666666664</v>
      </c>
      <c r="B480" s="393">
        <f t="shared" si="286"/>
        <v>2110</v>
      </c>
      <c r="C480" s="186">
        <v>0</v>
      </c>
      <c r="D480" s="394">
        <f t="shared" si="274"/>
        <v>0</v>
      </c>
      <c r="E480" s="395" t="e">
        <f t="shared" ref="E480:F480" si="454">H479</f>
        <v>#N/A</v>
      </c>
      <c r="F480" s="375" t="e">
        <f t="shared" si="454"/>
        <v>#N/A</v>
      </c>
      <c r="G480" s="375" t="e">
        <f t="shared" si="276"/>
        <v>#N/A</v>
      </c>
      <c r="H480" s="395" t="e">
        <f t="shared" si="277"/>
        <v>#N/A</v>
      </c>
      <c r="I480" s="375" t="e">
        <f t="shared" si="278"/>
        <v>#N/A</v>
      </c>
      <c r="J480" s="395" t="e">
        <f t="shared" si="288"/>
        <v>#N/A</v>
      </c>
      <c r="K480" s="396" t="e">
        <f t="shared" si="279"/>
        <v>#N/A</v>
      </c>
      <c r="L480" s="368"/>
      <c r="M480" s="368"/>
      <c r="N480" s="372"/>
      <c r="O480" s="3" t="e">
        <f t="shared" si="280"/>
        <v>#N/A</v>
      </c>
      <c r="P480" s="397" t="e">
        <f t="shared" si="281"/>
        <v>#N/A</v>
      </c>
      <c r="Q480" s="3" t="e">
        <f t="shared" si="282"/>
        <v>#N/A</v>
      </c>
      <c r="R480" s="369" t="e">
        <f t="shared" si="283"/>
        <v>#N/A</v>
      </c>
      <c r="S480" s="369" t="e">
        <f t="shared" si="284"/>
        <v>#N/A</v>
      </c>
      <c r="T480" s="398" t="e">
        <f t="shared" si="285"/>
        <v>#N/A</v>
      </c>
      <c r="U480" s="368"/>
      <c r="V480" s="368"/>
      <c r="W480" s="368"/>
      <c r="X480" s="368"/>
      <c r="Y480" s="368"/>
      <c r="Z480" s="368"/>
      <c r="AA480" s="368"/>
      <c r="AB480" s="368"/>
      <c r="AC480" s="368"/>
      <c r="AD480" s="368"/>
      <c r="AE480" s="368"/>
      <c r="AF480" s="368"/>
      <c r="AG480" s="368"/>
      <c r="AH480" s="368"/>
      <c r="AI480" s="368"/>
      <c r="AJ480" s="368"/>
      <c r="AK480" s="368"/>
      <c r="AL480" s="368"/>
      <c r="AM480" s="368"/>
      <c r="AN480" s="368"/>
    </row>
    <row r="481" spans="1:40" ht="12.75" customHeight="1">
      <c r="A481" s="151">
        <f t="shared" si="273"/>
        <v>35.25</v>
      </c>
      <c r="B481" s="393">
        <f t="shared" si="286"/>
        <v>2115</v>
      </c>
      <c r="C481" s="186">
        <v>0</v>
      </c>
      <c r="D481" s="394">
        <f t="shared" si="274"/>
        <v>0</v>
      </c>
      <c r="E481" s="395" t="e">
        <f t="shared" ref="E481:F481" si="455">H480</f>
        <v>#N/A</v>
      </c>
      <c r="F481" s="375" t="e">
        <f t="shared" si="455"/>
        <v>#N/A</v>
      </c>
      <c r="G481" s="375" t="e">
        <f t="shared" si="276"/>
        <v>#N/A</v>
      </c>
      <c r="H481" s="395" t="e">
        <f t="shared" si="277"/>
        <v>#N/A</v>
      </c>
      <c r="I481" s="375" t="e">
        <f t="shared" si="278"/>
        <v>#N/A</v>
      </c>
      <c r="J481" s="395" t="e">
        <f t="shared" si="288"/>
        <v>#N/A</v>
      </c>
      <c r="K481" s="396" t="e">
        <f t="shared" si="279"/>
        <v>#N/A</v>
      </c>
      <c r="L481" s="368"/>
      <c r="M481" s="368"/>
      <c r="N481" s="372"/>
      <c r="O481" s="3" t="e">
        <f t="shared" si="280"/>
        <v>#N/A</v>
      </c>
      <c r="P481" s="397" t="e">
        <f t="shared" si="281"/>
        <v>#N/A</v>
      </c>
      <c r="Q481" s="3" t="e">
        <f t="shared" si="282"/>
        <v>#N/A</v>
      </c>
      <c r="R481" s="369" t="e">
        <f t="shared" si="283"/>
        <v>#N/A</v>
      </c>
      <c r="S481" s="369" t="e">
        <f t="shared" si="284"/>
        <v>#N/A</v>
      </c>
      <c r="T481" s="398" t="e">
        <f t="shared" si="285"/>
        <v>#N/A</v>
      </c>
      <c r="U481" s="368"/>
      <c r="V481" s="368"/>
      <c r="W481" s="368"/>
      <c r="X481" s="368"/>
      <c r="Y481" s="368"/>
      <c r="Z481" s="368"/>
      <c r="AA481" s="368"/>
      <c r="AB481" s="368"/>
      <c r="AC481" s="368"/>
      <c r="AD481" s="368"/>
      <c r="AE481" s="368"/>
      <c r="AF481" s="368"/>
      <c r="AG481" s="368"/>
      <c r="AH481" s="368"/>
      <c r="AI481" s="368"/>
      <c r="AJ481" s="368"/>
      <c r="AK481" s="368"/>
      <c r="AL481" s="368"/>
      <c r="AM481" s="368"/>
      <c r="AN481" s="368"/>
    </row>
    <row r="482" spans="1:40" ht="12.75" customHeight="1">
      <c r="A482" s="151">
        <f t="shared" si="273"/>
        <v>35.333333333333336</v>
      </c>
      <c r="B482" s="393">
        <f t="shared" si="286"/>
        <v>2120</v>
      </c>
      <c r="C482" s="186">
        <v>0</v>
      </c>
      <c r="D482" s="394">
        <f t="shared" si="274"/>
        <v>0</v>
      </c>
      <c r="E482" s="395" t="e">
        <f t="shared" ref="E482:F482" si="456">H481</f>
        <v>#N/A</v>
      </c>
      <c r="F482" s="375" t="e">
        <f t="shared" si="456"/>
        <v>#N/A</v>
      </c>
      <c r="G482" s="375" t="e">
        <f t="shared" si="276"/>
        <v>#N/A</v>
      </c>
      <c r="H482" s="395" t="e">
        <f t="shared" si="277"/>
        <v>#N/A</v>
      </c>
      <c r="I482" s="375" t="e">
        <f t="shared" si="278"/>
        <v>#N/A</v>
      </c>
      <c r="J482" s="395" t="e">
        <f t="shared" si="288"/>
        <v>#N/A</v>
      </c>
      <c r="K482" s="396" t="e">
        <f t="shared" si="279"/>
        <v>#N/A</v>
      </c>
      <c r="L482" s="368"/>
      <c r="M482" s="368"/>
      <c r="N482" s="372"/>
      <c r="O482" s="3" t="e">
        <f t="shared" si="280"/>
        <v>#N/A</v>
      </c>
      <c r="P482" s="397" t="e">
        <f t="shared" si="281"/>
        <v>#N/A</v>
      </c>
      <c r="Q482" s="3" t="e">
        <f t="shared" si="282"/>
        <v>#N/A</v>
      </c>
      <c r="R482" s="369" t="e">
        <f t="shared" si="283"/>
        <v>#N/A</v>
      </c>
      <c r="S482" s="369" t="e">
        <f t="shared" si="284"/>
        <v>#N/A</v>
      </c>
      <c r="T482" s="398" t="e">
        <f t="shared" si="285"/>
        <v>#N/A</v>
      </c>
      <c r="U482" s="368"/>
      <c r="V482" s="368"/>
      <c r="W482" s="368"/>
      <c r="X482" s="368"/>
      <c r="Y482" s="368"/>
      <c r="Z482" s="368"/>
      <c r="AA482" s="368"/>
      <c r="AB482" s="368"/>
      <c r="AC482" s="368"/>
      <c r="AD482" s="368"/>
      <c r="AE482" s="368"/>
      <c r="AF482" s="368"/>
      <c r="AG482" s="368"/>
      <c r="AH482" s="368"/>
      <c r="AI482" s="368"/>
      <c r="AJ482" s="368"/>
      <c r="AK482" s="368"/>
      <c r="AL482" s="368"/>
      <c r="AM482" s="368"/>
      <c r="AN482" s="368"/>
    </row>
    <row r="483" spans="1:40" ht="12.75" customHeight="1">
      <c r="A483" s="151">
        <f t="shared" si="273"/>
        <v>35.416666666666664</v>
      </c>
      <c r="B483" s="393">
        <f t="shared" si="286"/>
        <v>2125</v>
      </c>
      <c r="C483" s="186">
        <v>0</v>
      </c>
      <c r="D483" s="394">
        <f t="shared" si="274"/>
        <v>0</v>
      </c>
      <c r="E483" s="395" t="e">
        <f t="shared" ref="E483:F483" si="457">H482</f>
        <v>#N/A</v>
      </c>
      <c r="F483" s="375" t="e">
        <f t="shared" si="457"/>
        <v>#N/A</v>
      </c>
      <c r="G483" s="375" t="e">
        <f t="shared" si="276"/>
        <v>#N/A</v>
      </c>
      <c r="H483" s="395" t="e">
        <f t="shared" si="277"/>
        <v>#N/A</v>
      </c>
      <c r="I483" s="375" t="e">
        <f t="shared" si="278"/>
        <v>#N/A</v>
      </c>
      <c r="J483" s="395" t="e">
        <f t="shared" si="288"/>
        <v>#N/A</v>
      </c>
      <c r="K483" s="396" t="e">
        <f t="shared" si="279"/>
        <v>#N/A</v>
      </c>
      <c r="L483" s="368"/>
      <c r="M483" s="368"/>
      <c r="N483" s="372"/>
      <c r="O483" s="3" t="e">
        <f t="shared" si="280"/>
        <v>#N/A</v>
      </c>
      <c r="P483" s="397" t="e">
        <f t="shared" si="281"/>
        <v>#N/A</v>
      </c>
      <c r="Q483" s="3" t="e">
        <f t="shared" si="282"/>
        <v>#N/A</v>
      </c>
      <c r="R483" s="369" t="e">
        <f t="shared" si="283"/>
        <v>#N/A</v>
      </c>
      <c r="S483" s="369" t="e">
        <f t="shared" si="284"/>
        <v>#N/A</v>
      </c>
      <c r="T483" s="398" t="e">
        <f t="shared" si="285"/>
        <v>#N/A</v>
      </c>
      <c r="U483" s="368"/>
      <c r="V483" s="368"/>
      <c r="W483" s="368"/>
      <c r="X483" s="368"/>
      <c r="Y483" s="368"/>
      <c r="Z483" s="368"/>
      <c r="AA483" s="368"/>
      <c r="AB483" s="368"/>
      <c r="AC483" s="368"/>
      <c r="AD483" s="368"/>
      <c r="AE483" s="368"/>
      <c r="AF483" s="368"/>
      <c r="AG483" s="368"/>
      <c r="AH483" s="368"/>
      <c r="AI483" s="368"/>
      <c r="AJ483" s="368"/>
      <c r="AK483" s="368"/>
      <c r="AL483" s="368"/>
      <c r="AM483" s="368"/>
      <c r="AN483" s="368"/>
    </row>
    <row r="484" spans="1:40" ht="12.75" customHeight="1">
      <c r="A484" s="151">
        <f t="shared" si="273"/>
        <v>35.5</v>
      </c>
      <c r="B484" s="393">
        <f t="shared" si="286"/>
        <v>2130</v>
      </c>
      <c r="C484" s="186">
        <v>0</v>
      </c>
      <c r="D484" s="394">
        <f t="shared" si="274"/>
        <v>0</v>
      </c>
      <c r="E484" s="395" t="e">
        <f t="shared" ref="E484:F484" si="458">H483</f>
        <v>#N/A</v>
      </c>
      <c r="F484" s="375" t="e">
        <f t="shared" si="458"/>
        <v>#N/A</v>
      </c>
      <c r="G484" s="375" t="e">
        <f t="shared" si="276"/>
        <v>#N/A</v>
      </c>
      <c r="H484" s="395" t="e">
        <f t="shared" si="277"/>
        <v>#N/A</v>
      </c>
      <c r="I484" s="375" t="e">
        <f t="shared" si="278"/>
        <v>#N/A</v>
      </c>
      <c r="J484" s="395" t="e">
        <f t="shared" si="288"/>
        <v>#N/A</v>
      </c>
      <c r="K484" s="396" t="e">
        <f t="shared" si="279"/>
        <v>#N/A</v>
      </c>
      <c r="L484" s="368"/>
      <c r="M484" s="368"/>
      <c r="N484" s="372"/>
      <c r="O484" s="3" t="e">
        <f t="shared" si="280"/>
        <v>#N/A</v>
      </c>
      <c r="P484" s="397" t="e">
        <f t="shared" si="281"/>
        <v>#N/A</v>
      </c>
      <c r="Q484" s="3" t="e">
        <f t="shared" si="282"/>
        <v>#N/A</v>
      </c>
      <c r="R484" s="369" t="e">
        <f t="shared" si="283"/>
        <v>#N/A</v>
      </c>
      <c r="S484" s="369" t="e">
        <f t="shared" si="284"/>
        <v>#N/A</v>
      </c>
      <c r="T484" s="398" t="e">
        <f t="shared" si="285"/>
        <v>#N/A</v>
      </c>
      <c r="U484" s="368"/>
      <c r="V484" s="368"/>
      <c r="W484" s="368"/>
      <c r="X484" s="368"/>
      <c r="Y484" s="368"/>
      <c r="Z484" s="368"/>
      <c r="AA484" s="368"/>
      <c r="AB484" s="368"/>
      <c r="AC484" s="368"/>
      <c r="AD484" s="368"/>
      <c r="AE484" s="368"/>
      <c r="AF484" s="368"/>
      <c r="AG484" s="368"/>
      <c r="AH484" s="368"/>
      <c r="AI484" s="368"/>
      <c r="AJ484" s="368"/>
      <c r="AK484" s="368"/>
      <c r="AL484" s="368"/>
      <c r="AM484" s="368"/>
      <c r="AN484" s="368"/>
    </row>
    <row r="485" spans="1:40" ht="12.75" customHeight="1">
      <c r="A485" s="151">
        <f t="shared" si="273"/>
        <v>35.583333333333336</v>
      </c>
      <c r="B485" s="393">
        <f t="shared" si="286"/>
        <v>2135</v>
      </c>
      <c r="C485" s="186">
        <v>0</v>
      </c>
      <c r="D485" s="394">
        <f t="shared" si="274"/>
        <v>0</v>
      </c>
      <c r="E485" s="395" t="e">
        <f t="shared" ref="E485:F485" si="459">H484</f>
        <v>#N/A</v>
      </c>
      <c r="F485" s="375" t="e">
        <f t="shared" si="459"/>
        <v>#N/A</v>
      </c>
      <c r="G485" s="375" t="e">
        <f t="shared" si="276"/>
        <v>#N/A</v>
      </c>
      <c r="H485" s="395" t="e">
        <f t="shared" si="277"/>
        <v>#N/A</v>
      </c>
      <c r="I485" s="375" t="e">
        <f t="shared" si="278"/>
        <v>#N/A</v>
      </c>
      <c r="J485" s="395" t="e">
        <f t="shared" si="288"/>
        <v>#N/A</v>
      </c>
      <c r="K485" s="396" t="e">
        <f t="shared" si="279"/>
        <v>#N/A</v>
      </c>
      <c r="L485" s="368"/>
      <c r="M485" s="368"/>
      <c r="N485" s="372"/>
      <c r="O485" s="3" t="e">
        <f t="shared" si="280"/>
        <v>#N/A</v>
      </c>
      <c r="P485" s="397" t="e">
        <f t="shared" si="281"/>
        <v>#N/A</v>
      </c>
      <c r="Q485" s="3" t="e">
        <f t="shared" si="282"/>
        <v>#N/A</v>
      </c>
      <c r="R485" s="369" t="e">
        <f t="shared" si="283"/>
        <v>#N/A</v>
      </c>
      <c r="S485" s="369" t="e">
        <f t="shared" si="284"/>
        <v>#N/A</v>
      </c>
      <c r="T485" s="398" t="e">
        <f t="shared" si="285"/>
        <v>#N/A</v>
      </c>
      <c r="U485" s="368"/>
      <c r="V485" s="368"/>
      <c r="W485" s="368"/>
      <c r="X485" s="368"/>
      <c r="Y485" s="368"/>
      <c r="Z485" s="368"/>
      <c r="AA485" s="368"/>
      <c r="AB485" s="368"/>
      <c r="AC485" s="368"/>
      <c r="AD485" s="368"/>
      <c r="AE485" s="368"/>
      <c r="AF485" s="368"/>
      <c r="AG485" s="368"/>
      <c r="AH485" s="368"/>
      <c r="AI485" s="368"/>
      <c r="AJ485" s="368"/>
      <c r="AK485" s="368"/>
      <c r="AL485" s="368"/>
      <c r="AM485" s="368"/>
      <c r="AN485" s="368"/>
    </row>
    <row r="486" spans="1:40" ht="12.75" customHeight="1">
      <c r="A486" s="151">
        <f t="shared" si="273"/>
        <v>35.666666666666664</v>
      </c>
      <c r="B486" s="393">
        <f t="shared" si="286"/>
        <v>2140</v>
      </c>
      <c r="C486" s="186">
        <v>0</v>
      </c>
      <c r="D486" s="394">
        <f t="shared" si="274"/>
        <v>0</v>
      </c>
      <c r="E486" s="395" t="e">
        <f t="shared" ref="E486:F486" si="460">H485</f>
        <v>#N/A</v>
      </c>
      <c r="F486" s="375" t="e">
        <f t="shared" si="460"/>
        <v>#N/A</v>
      </c>
      <c r="G486" s="375" t="e">
        <f t="shared" si="276"/>
        <v>#N/A</v>
      </c>
      <c r="H486" s="395" t="e">
        <f t="shared" si="277"/>
        <v>#N/A</v>
      </c>
      <c r="I486" s="375" t="e">
        <f t="shared" si="278"/>
        <v>#N/A</v>
      </c>
      <c r="J486" s="395" t="e">
        <f t="shared" si="288"/>
        <v>#N/A</v>
      </c>
      <c r="K486" s="396" t="e">
        <f t="shared" si="279"/>
        <v>#N/A</v>
      </c>
      <c r="L486" s="368"/>
      <c r="M486" s="368"/>
      <c r="N486" s="372"/>
      <c r="O486" s="3" t="e">
        <f t="shared" si="280"/>
        <v>#N/A</v>
      </c>
      <c r="P486" s="397" t="e">
        <f t="shared" si="281"/>
        <v>#N/A</v>
      </c>
      <c r="Q486" s="3" t="e">
        <f t="shared" si="282"/>
        <v>#N/A</v>
      </c>
      <c r="R486" s="369" t="e">
        <f t="shared" si="283"/>
        <v>#N/A</v>
      </c>
      <c r="S486" s="369" t="e">
        <f t="shared" si="284"/>
        <v>#N/A</v>
      </c>
      <c r="T486" s="398" t="e">
        <f t="shared" si="285"/>
        <v>#N/A</v>
      </c>
      <c r="U486" s="368"/>
      <c r="V486" s="368"/>
      <c r="W486" s="368"/>
      <c r="X486" s="368"/>
      <c r="Y486" s="368"/>
      <c r="Z486" s="368"/>
      <c r="AA486" s="368"/>
      <c r="AB486" s="368"/>
      <c r="AC486" s="368"/>
      <c r="AD486" s="368"/>
      <c r="AE486" s="368"/>
      <c r="AF486" s="368"/>
      <c r="AG486" s="368"/>
      <c r="AH486" s="368"/>
      <c r="AI486" s="368"/>
      <c r="AJ486" s="368"/>
      <c r="AK486" s="368"/>
      <c r="AL486" s="368"/>
      <c r="AM486" s="368"/>
      <c r="AN486" s="368"/>
    </row>
    <row r="487" spans="1:40" ht="12.75" customHeight="1">
      <c r="A487" s="151">
        <f t="shared" si="273"/>
        <v>35.75</v>
      </c>
      <c r="B487" s="393">
        <f t="shared" si="286"/>
        <v>2145</v>
      </c>
      <c r="C487" s="186">
        <v>0</v>
      </c>
      <c r="D487" s="394">
        <f t="shared" si="274"/>
        <v>0</v>
      </c>
      <c r="E487" s="395" t="e">
        <f t="shared" ref="E487:F487" si="461">H486</f>
        <v>#N/A</v>
      </c>
      <c r="F487" s="375" t="e">
        <f t="shared" si="461"/>
        <v>#N/A</v>
      </c>
      <c r="G487" s="375" t="e">
        <f t="shared" si="276"/>
        <v>#N/A</v>
      </c>
      <c r="H487" s="395" t="e">
        <f t="shared" si="277"/>
        <v>#N/A</v>
      </c>
      <c r="I487" s="375" t="e">
        <f t="shared" si="278"/>
        <v>#N/A</v>
      </c>
      <c r="J487" s="395" t="e">
        <f t="shared" si="288"/>
        <v>#N/A</v>
      </c>
      <c r="K487" s="396" t="e">
        <f t="shared" si="279"/>
        <v>#N/A</v>
      </c>
      <c r="L487" s="368"/>
      <c r="M487" s="368"/>
      <c r="N487" s="372"/>
      <c r="O487" s="3" t="e">
        <f t="shared" si="280"/>
        <v>#N/A</v>
      </c>
      <c r="P487" s="397" t="e">
        <f t="shared" si="281"/>
        <v>#N/A</v>
      </c>
      <c r="Q487" s="3" t="e">
        <f t="shared" si="282"/>
        <v>#N/A</v>
      </c>
      <c r="R487" s="369" t="e">
        <f t="shared" si="283"/>
        <v>#N/A</v>
      </c>
      <c r="S487" s="369" t="e">
        <f t="shared" si="284"/>
        <v>#N/A</v>
      </c>
      <c r="T487" s="398" t="e">
        <f t="shared" si="285"/>
        <v>#N/A</v>
      </c>
      <c r="U487" s="368"/>
      <c r="V487" s="368"/>
      <c r="W487" s="368"/>
      <c r="X487" s="368"/>
      <c r="Y487" s="368"/>
      <c r="Z487" s="368"/>
      <c r="AA487" s="368"/>
      <c r="AB487" s="368"/>
      <c r="AC487" s="368"/>
      <c r="AD487" s="368"/>
      <c r="AE487" s="368"/>
      <c r="AF487" s="368"/>
      <c r="AG487" s="368"/>
      <c r="AH487" s="368"/>
      <c r="AI487" s="368"/>
      <c r="AJ487" s="368"/>
      <c r="AK487" s="368"/>
      <c r="AL487" s="368"/>
      <c r="AM487" s="368"/>
      <c r="AN487" s="368"/>
    </row>
    <row r="488" spans="1:40" ht="12.75" customHeight="1">
      <c r="A488" s="151">
        <f t="shared" si="273"/>
        <v>35.833333333333336</v>
      </c>
      <c r="B488" s="393">
        <f t="shared" si="286"/>
        <v>2150</v>
      </c>
      <c r="C488" s="186">
        <v>0</v>
      </c>
      <c r="D488" s="394">
        <f t="shared" si="274"/>
        <v>0</v>
      </c>
      <c r="E488" s="395" t="e">
        <f t="shared" ref="E488:F488" si="462">H487</f>
        <v>#N/A</v>
      </c>
      <c r="F488" s="375" t="e">
        <f t="shared" si="462"/>
        <v>#N/A</v>
      </c>
      <c r="G488" s="375" t="e">
        <f t="shared" si="276"/>
        <v>#N/A</v>
      </c>
      <c r="H488" s="395" t="e">
        <f t="shared" si="277"/>
        <v>#N/A</v>
      </c>
      <c r="I488" s="375" t="e">
        <f t="shared" si="278"/>
        <v>#N/A</v>
      </c>
      <c r="J488" s="395" t="e">
        <f t="shared" si="288"/>
        <v>#N/A</v>
      </c>
      <c r="K488" s="396" t="e">
        <f t="shared" si="279"/>
        <v>#N/A</v>
      </c>
      <c r="L488" s="368"/>
      <c r="M488" s="368"/>
      <c r="N488" s="372"/>
      <c r="O488" s="3" t="e">
        <f t="shared" si="280"/>
        <v>#N/A</v>
      </c>
      <c r="P488" s="397" t="e">
        <f t="shared" si="281"/>
        <v>#N/A</v>
      </c>
      <c r="Q488" s="3" t="e">
        <f t="shared" si="282"/>
        <v>#N/A</v>
      </c>
      <c r="R488" s="369" t="e">
        <f t="shared" si="283"/>
        <v>#N/A</v>
      </c>
      <c r="S488" s="369" t="e">
        <f t="shared" si="284"/>
        <v>#N/A</v>
      </c>
      <c r="T488" s="398" t="e">
        <f t="shared" si="285"/>
        <v>#N/A</v>
      </c>
      <c r="U488" s="368"/>
      <c r="V488" s="368"/>
      <c r="W488" s="368"/>
      <c r="X488" s="368"/>
      <c r="Y488" s="368"/>
      <c r="Z488" s="368"/>
      <c r="AA488" s="368"/>
      <c r="AB488" s="368"/>
      <c r="AC488" s="368"/>
      <c r="AD488" s="368"/>
      <c r="AE488" s="368"/>
      <c r="AF488" s="368"/>
      <c r="AG488" s="368"/>
      <c r="AH488" s="368"/>
      <c r="AI488" s="368"/>
      <c r="AJ488" s="368"/>
      <c r="AK488" s="368"/>
      <c r="AL488" s="368"/>
      <c r="AM488" s="368"/>
      <c r="AN488" s="368"/>
    </row>
    <row r="489" spans="1:40" ht="12.75" customHeight="1">
      <c r="A489" s="151">
        <f t="shared" si="273"/>
        <v>35.916666666666664</v>
      </c>
      <c r="B489" s="393">
        <f t="shared" si="286"/>
        <v>2155</v>
      </c>
      <c r="C489" s="186">
        <v>0</v>
      </c>
      <c r="D489" s="394">
        <f t="shared" si="274"/>
        <v>0</v>
      </c>
      <c r="E489" s="395" t="e">
        <f t="shared" ref="E489:F489" si="463">H488</f>
        <v>#N/A</v>
      </c>
      <c r="F489" s="375" t="e">
        <f t="shared" si="463"/>
        <v>#N/A</v>
      </c>
      <c r="G489" s="375" t="e">
        <f t="shared" si="276"/>
        <v>#N/A</v>
      </c>
      <c r="H489" s="395" t="e">
        <f t="shared" si="277"/>
        <v>#N/A</v>
      </c>
      <c r="I489" s="375" t="e">
        <f t="shared" si="278"/>
        <v>#N/A</v>
      </c>
      <c r="J489" s="395" t="e">
        <f t="shared" si="288"/>
        <v>#N/A</v>
      </c>
      <c r="K489" s="396" t="e">
        <f t="shared" si="279"/>
        <v>#N/A</v>
      </c>
      <c r="L489" s="368"/>
      <c r="M489" s="368"/>
      <c r="N489" s="372"/>
      <c r="O489" s="3" t="e">
        <f t="shared" si="280"/>
        <v>#N/A</v>
      </c>
      <c r="P489" s="397" t="e">
        <f t="shared" si="281"/>
        <v>#N/A</v>
      </c>
      <c r="Q489" s="3" t="e">
        <f t="shared" si="282"/>
        <v>#N/A</v>
      </c>
      <c r="R489" s="369" t="e">
        <f t="shared" si="283"/>
        <v>#N/A</v>
      </c>
      <c r="S489" s="369" t="e">
        <f t="shared" si="284"/>
        <v>#N/A</v>
      </c>
      <c r="T489" s="398" t="e">
        <f t="shared" si="285"/>
        <v>#N/A</v>
      </c>
      <c r="U489" s="368"/>
      <c r="V489" s="368"/>
      <c r="W489" s="368"/>
      <c r="X489" s="368"/>
      <c r="Y489" s="368"/>
      <c r="Z489" s="368"/>
      <c r="AA489" s="368"/>
      <c r="AB489" s="368"/>
      <c r="AC489" s="368"/>
      <c r="AD489" s="368"/>
      <c r="AE489" s="368"/>
      <c r="AF489" s="368"/>
      <c r="AG489" s="368"/>
      <c r="AH489" s="368"/>
      <c r="AI489" s="368"/>
      <c r="AJ489" s="368"/>
      <c r="AK489" s="368"/>
      <c r="AL489" s="368"/>
      <c r="AM489" s="368"/>
      <c r="AN489" s="368"/>
    </row>
    <row r="490" spans="1:40" ht="12.75" customHeight="1">
      <c r="A490" s="151">
        <f t="shared" si="273"/>
        <v>36</v>
      </c>
      <c r="B490" s="393">
        <f t="shared" si="286"/>
        <v>2160</v>
      </c>
      <c r="C490" s="186">
        <v>0</v>
      </c>
      <c r="D490" s="394">
        <f t="shared" si="274"/>
        <v>0</v>
      </c>
      <c r="E490" s="395" t="e">
        <f t="shared" ref="E490:F490" si="464">H489</f>
        <v>#N/A</v>
      </c>
      <c r="F490" s="375" t="e">
        <f t="shared" si="464"/>
        <v>#N/A</v>
      </c>
      <c r="G490" s="375" t="e">
        <f t="shared" si="276"/>
        <v>#N/A</v>
      </c>
      <c r="H490" s="395" t="e">
        <f t="shared" si="277"/>
        <v>#N/A</v>
      </c>
      <c r="I490" s="375" t="e">
        <f t="shared" si="278"/>
        <v>#N/A</v>
      </c>
      <c r="J490" s="395" t="e">
        <f t="shared" si="288"/>
        <v>#N/A</v>
      </c>
      <c r="K490" s="396" t="e">
        <f t="shared" si="279"/>
        <v>#N/A</v>
      </c>
      <c r="L490" s="368"/>
      <c r="M490" s="368"/>
      <c r="N490" s="372"/>
      <c r="O490" s="3" t="e">
        <f t="shared" si="280"/>
        <v>#N/A</v>
      </c>
      <c r="P490" s="397" t="e">
        <f t="shared" si="281"/>
        <v>#N/A</v>
      </c>
      <c r="Q490" s="3" t="e">
        <f t="shared" si="282"/>
        <v>#N/A</v>
      </c>
      <c r="R490" s="369" t="e">
        <f t="shared" si="283"/>
        <v>#N/A</v>
      </c>
      <c r="S490" s="369" t="e">
        <f t="shared" si="284"/>
        <v>#N/A</v>
      </c>
      <c r="T490" s="398" t="e">
        <f t="shared" si="285"/>
        <v>#N/A</v>
      </c>
      <c r="U490" s="368"/>
      <c r="V490" s="368"/>
      <c r="W490" s="368"/>
      <c r="X490" s="368"/>
      <c r="Y490" s="368"/>
      <c r="Z490" s="368"/>
      <c r="AA490" s="368"/>
      <c r="AB490" s="368"/>
      <c r="AC490" s="368"/>
      <c r="AD490" s="368"/>
      <c r="AE490" s="368"/>
      <c r="AF490" s="368"/>
      <c r="AG490" s="368"/>
      <c r="AH490" s="368"/>
      <c r="AI490" s="368"/>
      <c r="AJ490" s="368"/>
      <c r="AK490" s="368"/>
      <c r="AL490" s="368"/>
      <c r="AM490" s="368"/>
      <c r="AN490" s="368"/>
    </row>
    <row r="491" spans="1:40" ht="12.75" customHeight="1">
      <c r="A491" s="151">
        <f t="shared" si="273"/>
        <v>36.083333333333336</v>
      </c>
      <c r="B491" s="393">
        <f t="shared" si="286"/>
        <v>2165</v>
      </c>
      <c r="C491" s="186">
        <v>0</v>
      </c>
      <c r="D491" s="394">
        <f t="shared" si="274"/>
        <v>0</v>
      </c>
      <c r="E491" s="395" t="e">
        <f t="shared" ref="E491:F491" si="465">H490</f>
        <v>#N/A</v>
      </c>
      <c r="F491" s="375" t="e">
        <f t="shared" si="465"/>
        <v>#N/A</v>
      </c>
      <c r="G491" s="375" t="e">
        <f t="shared" si="276"/>
        <v>#N/A</v>
      </c>
      <c r="H491" s="395" t="e">
        <f t="shared" si="277"/>
        <v>#N/A</v>
      </c>
      <c r="I491" s="375" t="e">
        <f t="shared" si="278"/>
        <v>#N/A</v>
      </c>
      <c r="J491" s="395" t="e">
        <f t="shared" si="288"/>
        <v>#N/A</v>
      </c>
      <c r="K491" s="396" t="e">
        <f t="shared" si="279"/>
        <v>#N/A</v>
      </c>
      <c r="L491" s="368"/>
      <c r="M491" s="368"/>
      <c r="N491" s="372"/>
      <c r="O491" s="3" t="e">
        <f t="shared" si="280"/>
        <v>#N/A</v>
      </c>
      <c r="P491" s="397" t="e">
        <f t="shared" si="281"/>
        <v>#N/A</v>
      </c>
      <c r="Q491" s="3" t="e">
        <f t="shared" si="282"/>
        <v>#N/A</v>
      </c>
      <c r="R491" s="369" t="e">
        <f t="shared" si="283"/>
        <v>#N/A</v>
      </c>
      <c r="S491" s="369" t="e">
        <f t="shared" si="284"/>
        <v>#N/A</v>
      </c>
      <c r="T491" s="398" t="e">
        <f t="shared" si="285"/>
        <v>#N/A</v>
      </c>
      <c r="U491" s="368"/>
      <c r="V491" s="368"/>
      <c r="W491" s="368"/>
      <c r="X491" s="368"/>
      <c r="Y491" s="368"/>
      <c r="Z491" s="368"/>
      <c r="AA491" s="368"/>
      <c r="AB491" s="368"/>
      <c r="AC491" s="368"/>
      <c r="AD491" s="368"/>
      <c r="AE491" s="368"/>
      <c r="AF491" s="368"/>
      <c r="AG491" s="368"/>
      <c r="AH491" s="368"/>
      <c r="AI491" s="368"/>
      <c r="AJ491" s="368"/>
      <c r="AK491" s="368"/>
      <c r="AL491" s="368"/>
      <c r="AM491" s="368"/>
      <c r="AN491" s="368"/>
    </row>
    <row r="492" spans="1:40" ht="12.75" customHeight="1">
      <c r="A492" s="151">
        <f t="shared" si="273"/>
        <v>36.166666666666664</v>
      </c>
      <c r="B492" s="393">
        <f t="shared" si="286"/>
        <v>2170</v>
      </c>
      <c r="C492" s="186">
        <v>0</v>
      </c>
      <c r="D492" s="394">
        <f t="shared" si="274"/>
        <v>0</v>
      </c>
      <c r="E492" s="395" t="e">
        <f t="shared" ref="E492:F492" si="466">H491</f>
        <v>#N/A</v>
      </c>
      <c r="F492" s="375" t="e">
        <f t="shared" si="466"/>
        <v>#N/A</v>
      </c>
      <c r="G492" s="375" t="e">
        <f t="shared" si="276"/>
        <v>#N/A</v>
      </c>
      <c r="H492" s="395" t="e">
        <f t="shared" si="277"/>
        <v>#N/A</v>
      </c>
      <c r="I492" s="375" t="e">
        <f t="shared" si="278"/>
        <v>#N/A</v>
      </c>
      <c r="J492" s="395" t="e">
        <f t="shared" si="288"/>
        <v>#N/A</v>
      </c>
      <c r="K492" s="396" t="e">
        <f t="shared" si="279"/>
        <v>#N/A</v>
      </c>
      <c r="L492" s="368"/>
      <c r="M492" s="368"/>
      <c r="N492" s="372"/>
      <c r="O492" s="3" t="e">
        <f t="shared" si="280"/>
        <v>#N/A</v>
      </c>
      <c r="P492" s="397" t="e">
        <f t="shared" si="281"/>
        <v>#N/A</v>
      </c>
      <c r="Q492" s="3" t="e">
        <f t="shared" si="282"/>
        <v>#N/A</v>
      </c>
      <c r="R492" s="369" t="e">
        <f t="shared" si="283"/>
        <v>#N/A</v>
      </c>
      <c r="S492" s="369" t="e">
        <f t="shared" si="284"/>
        <v>#N/A</v>
      </c>
      <c r="T492" s="398" t="e">
        <f t="shared" si="285"/>
        <v>#N/A</v>
      </c>
      <c r="U492" s="368"/>
      <c r="V492" s="368"/>
      <c r="W492" s="368"/>
      <c r="X492" s="368"/>
      <c r="Y492" s="368"/>
      <c r="Z492" s="368"/>
      <c r="AA492" s="368"/>
      <c r="AB492" s="368"/>
      <c r="AC492" s="368"/>
      <c r="AD492" s="368"/>
      <c r="AE492" s="368"/>
      <c r="AF492" s="368"/>
      <c r="AG492" s="368"/>
      <c r="AH492" s="368"/>
      <c r="AI492" s="368"/>
      <c r="AJ492" s="368"/>
      <c r="AK492" s="368"/>
      <c r="AL492" s="368"/>
      <c r="AM492" s="368"/>
      <c r="AN492" s="368"/>
    </row>
    <row r="493" spans="1:40" ht="12.75" customHeight="1">
      <c r="A493" s="151">
        <f t="shared" si="273"/>
        <v>36.25</v>
      </c>
      <c r="B493" s="393">
        <f t="shared" si="286"/>
        <v>2175</v>
      </c>
      <c r="C493" s="186">
        <v>0</v>
      </c>
      <c r="D493" s="394">
        <f t="shared" si="274"/>
        <v>0</v>
      </c>
      <c r="E493" s="395" t="e">
        <f t="shared" ref="E493:F493" si="467">H492</f>
        <v>#N/A</v>
      </c>
      <c r="F493" s="375" t="e">
        <f t="shared" si="467"/>
        <v>#N/A</v>
      </c>
      <c r="G493" s="375" t="e">
        <f t="shared" si="276"/>
        <v>#N/A</v>
      </c>
      <c r="H493" s="395" t="e">
        <f t="shared" si="277"/>
        <v>#N/A</v>
      </c>
      <c r="I493" s="375" t="e">
        <f t="shared" si="278"/>
        <v>#N/A</v>
      </c>
      <c r="J493" s="395" t="e">
        <f t="shared" si="288"/>
        <v>#N/A</v>
      </c>
      <c r="K493" s="396" t="e">
        <f t="shared" si="279"/>
        <v>#N/A</v>
      </c>
      <c r="L493" s="368"/>
      <c r="M493" s="368"/>
      <c r="N493" s="372"/>
      <c r="O493" s="3" t="e">
        <f t="shared" si="280"/>
        <v>#N/A</v>
      </c>
      <c r="P493" s="397" t="e">
        <f t="shared" si="281"/>
        <v>#N/A</v>
      </c>
      <c r="Q493" s="3" t="e">
        <f t="shared" si="282"/>
        <v>#N/A</v>
      </c>
      <c r="R493" s="369" t="e">
        <f t="shared" si="283"/>
        <v>#N/A</v>
      </c>
      <c r="S493" s="369" t="e">
        <f t="shared" si="284"/>
        <v>#N/A</v>
      </c>
      <c r="T493" s="398" t="e">
        <f t="shared" si="285"/>
        <v>#N/A</v>
      </c>
      <c r="U493" s="368"/>
      <c r="V493" s="368"/>
      <c r="W493" s="368"/>
      <c r="X493" s="368"/>
      <c r="Y493" s="368"/>
      <c r="Z493" s="368"/>
      <c r="AA493" s="368"/>
      <c r="AB493" s="368"/>
      <c r="AC493" s="368"/>
      <c r="AD493" s="368"/>
      <c r="AE493" s="368"/>
      <c r="AF493" s="368"/>
      <c r="AG493" s="368"/>
      <c r="AH493" s="368"/>
      <c r="AI493" s="368"/>
      <c r="AJ493" s="368"/>
      <c r="AK493" s="368"/>
      <c r="AL493" s="368"/>
      <c r="AM493" s="368"/>
      <c r="AN493" s="368"/>
    </row>
    <row r="494" spans="1:40" ht="12.75" customHeight="1">
      <c r="A494" s="151">
        <f t="shared" si="273"/>
        <v>36.333333333333336</v>
      </c>
      <c r="B494" s="393">
        <f t="shared" si="286"/>
        <v>2180</v>
      </c>
      <c r="C494" s="186">
        <v>0</v>
      </c>
      <c r="D494" s="394">
        <f t="shared" si="274"/>
        <v>0</v>
      </c>
      <c r="E494" s="395" t="e">
        <f t="shared" ref="E494:F494" si="468">H493</f>
        <v>#N/A</v>
      </c>
      <c r="F494" s="375" t="e">
        <f t="shared" si="468"/>
        <v>#N/A</v>
      </c>
      <c r="G494" s="375" t="e">
        <f t="shared" si="276"/>
        <v>#N/A</v>
      </c>
      <c r="H494" s="395" t="e">
        <f t="shared" si="277"/>
        <v>#N/A</v>
      </c>
      <c r="I494" s="375" t="e">
        <f t="shared" si="278"/>
        <v>#N/A</v>
      </c>
      <c r="J494" s="395" t="e">
        <f t="shared" si="288"/>
        <v>#N/A</v>
      </c>
      <c r="K494" s="396" t="e">
        <f t="shared" si="279"/>
        <v>#N/A</v>
      </c>
      <c r="L494" s="368"/>
      <c r="M494" s="368"/>
      <c r="N494" s="372"/>
      <c r="O494" s="3" t="e">
        <f t="shared" si="280"/>
        <v>#N/A</v>
      </c>
      <c r="P494" s="397" t="e">
        <f t="shared" si="281"/>
        <v>#N/A</v>
      </c>
      <c r="Q494" s="3" t="e">
        <f t="shared" si="282"/>
        <v>#N/A</v>
      </c>
      <c r="R494" s="369" t="e">
        <f t="shared" si="283"/>
        <v>#N/A</v>
      </c>
      <c r="S494" s="369" t="e">
        <f t="shared" si="284"/>
        <v>#N/A</v>
      </c>
      <c r="T494" s="398" t="e">
        <f t="shared" si="285"/>
        <v>#N/A</v>
      </c>
      <c r="U494" s="368"/>
      <c r="V494" s="368"/>
      <c r="W494" s="368"/>
      <c r="X494" s="368"/>
      <c r="Y494" s="368"/>
      <c r="Z494" s="368"/>
      <c r="AA494" s="368"/>
      <c r="AB494" s="368"/>
      <c r="AC494" s="368"/>
      <c r="AD494" s="368"/>
      <c r="AE494" s="368"/>
      <c r="AF494" s="368"/>
      <c r="AG494" s="368"/>
      <c r="AH494" s="368"/>
      <c r="AI494" s="368"/>
      <c r="AJ494" s="368"/>
      <c r="AK494" s="368"/>
      <c r="AL494" s="368"/>
      <c r="AM494" s="368"/>
      <c r="AN494" s="368"/>
    </row>
    <row r="495" spans="1:40" ht="12.75" customHeight="1">
      <c r="A495" s="151">
        <f t="shared" si="273"/>
        <v>36.416666666666664</v>
      </c>
      <c r="B495" s="393">
        <f t="shared" si="286"/>
        <v>2185</v>
      </c>
      <c r="C495" s="186">
        <v>0</v>
      </c>
      <c r="D495" s="394">
        <f t="shared" si="274"/>
        <v>0</v>
      </c>
      <c r="E495" s="395" t="e">
        <f t="shared" ref="E495:F495" si="469">H494</f>
        <v>#N/A</v>
      </c>
      <c r="F495" s="375" t="e">
        <f t="shared" si="469"/>
        <v>#N/A</v>
      </c>
      <c r="G495" s="375" t="e">
        <f t="shared" si="276"/>
        <v>#N/A</v>
      </c>
      <c r="H495" s="395" t="e">
        <f t="shared" si="277"/>
        <v>#N/A</v>
      </c>
      <c r="I495" s="375" t="e">
        <f t="shared" si="278"/>
        <v>#N/A</v>
      </c>
      <c r="J495" s="395" t="e">
        <f t="shared" si="288"/>
        <v>#N/A</v>
      </c>
      <c r="K495" s="396" t="e">
        <f t="shared" si="279"/>
        <v>#N/A</v>
      </c>
      <c r="L495" s="368"/>
      <c r="M495" s="368"/>
      <c r="N495" s="372"/>
      <c r="O495" s="3" t="e">
        <f t="shared" si="280"/>
        <v>#N/A</v>
      </c>
      <c r="P495" s="397" t="e">
        <f t="shared" si="281"/>
        <v>#N/A</v>
      </c>
      <c r="Q495" s="3" t="e">
        <f t="shared" si="282"/>
        <v>#N/A</v>
      </c>
      <c r="R495" s="369" t="e">
        <f t="shared" si="283"/>
        <v>#N/A</v>
      </c>
      <c r="S495" s="369" t="e">
        <f t="shared" si="284"/>
        <v>#N/A</v>
      </c>
      <c r="T495" s="398" t="e">
        <f t="shared" si="285"/>
        <v>#N/A</v>
      </c>
      <c r="U495" s="368"/>
      <c r="V495" s="368"/>
      <c r="W495" s="368"/>
      <c r="X495" s="368"/>
      <c r="Y495" s="368"/>
      <c r="Z495" s="368"/>
      <c r="AA495" s="368"/>
      <c r="AB495" s="368"/>
      <c r="AC495" s="368"/>
      <c r="AD495" s="368"/>
      <c r="AE495" s="368"/>
      <c r="AF495" s="368"/>
      <c r="AG495" s="368"/>
      <c r="AH495" s="368"/>
      <c r="AI495" s="368"/>
      <c r="AJ495" s="368"/>
      <c r="AK495" s="368"/>
      <c r="AL495" s="368"/>
      <c r="AM495" s="368"/>
      <c r="AN495" s="368"/>
    </row>
    <row r="496" spans="1:40" ht="12.75" customHeight="1">
      <c r="A496" s="151">
        <f t="shared" si="273"/>
        <v>36.5</v>
      </c>
      <c r="B496" s="393">
        <f t="shared" si="286"/>
        <v>2190</v>
      </c>
      <c r="C496" s="186">
        <v>0</v>
      </c>
      <c r="D496" s="394">
        <f t="shared" si="274"/>
        <v>0</v>
      </c>
      <c r="E496" s="395" t="e">
        <f t="shared" ref="E496:F496" si="470">H495</f>
        <v>#N/A</v>
      </c>
      <c r="F496" s="375" t="e">
        <f t="shared" si="470"/>
        <v>#N/A</v>
      </c>
      <c r="G496" s="375" t="e">
        <f t="shared" si="276"/>
        <v>#N/A</v>
      </c>
      <c r="H496" s="395" t="e">
        <f t="shared" si="277"/>
        <v>#N/A</v>
      </c>
      <c r="I496" s="375" t="e">
        <f t="shared" si="278"/>
        <v>#N/A</v>
      </c>
      <c r="J496" s="395" t="e">
        <f t="shared" si="288"/>
        <v>#N/A</v>
      </c>
      <c r="K496" s="396" t="e">
        <f t="shared" si="279"/>
        <v>#N/A</v>
      </c>
      <c r="L496" s="368"/>
      <c r="M496" s="368"/>
      <c r="N496" s="372"/>
      <c r="O496" s="3" t="e">
        <f t="shared" si="280"/>
        <v>#N/A</v>
      </c>
      <c r="P496" s="397" t="e">
        <f t="shared" si="281"/>
        <v>#N/A</v>
      </c>
      <c r="Q496" s="3" t="e">
        <f t="shared" si="282"/>
        <v>#N/A</v>
      </c>
      <c r="R496" s="369" t="e">
        <f t="shared" si="283"/>
        <v>#N/A</v>
      </c>
      <c r="S496" s="369" t="e">
        <f t="shared" si="284"/>
        <v>#N/A</v>
      </c>
      <c r="T496" s="398" t="e">
        <f t="shared" si="285"/>
        <v>#N/A</v>
      </c>
      <c r="U496" s="368"/>
      <c r="V496" s="368"/>
      <c r="W496" s="368"/>
      <c r="X496" s="368"/>
      <c r="Y496" s="368"/>
      <c r="Z496" s="368"/>
      <c r="AA496" s="368"/>
      <c r="AB496" s="368"/>
      <c r="AC496" s="368"/>
      <c r="AD496" s="368"/>
      <c r="AE496" s="368"/>
      <c r="AF496" s="368"/>
      <c r="AG496" s="368"/>
      <c r="AH496" s="368"/>
      <c r="AI496" s="368"/>
      <c r="AJ496" s="368"/>
      <c r="AK496" s="368"/>
      <c r="AL496" s="368"/>
      <c r="AM496" s="368"/>
      <c r="AN496" s="368"/>
    </row>
    <row r="497" spans="1:40" ht="12.75" customHeight="1">
      <c r="A497" s="151">
        <f t="shared" si="273"/>
        <v>36.583333333333336</v>
      </c>
      <c r="B497" s="393">
        <f t="shared" si="286"/>
        <v>2195</v>
      </c>
      <c r="C497" s="186">
        <v>0</v>
      </c>
      <c r="D497" s="394">
        <f t="shared" si="274"/>
        <v>0</v>
      </c>
      <c r="E497" s="395" t="e">
        <f t="shared" ref="E497:F497" si="471">H496</f>
        <v>#N/A</v>
      </c>
      <c r="F497" s="375" t="e">
        <f t="shared" si="471"/>
        <v>#N/A</v>
      </c>
      <c r="G497" s="375" t="e">
        <f t="shared" si="276"/>
        <v>#N/A</v>
      </c>
      <c r="H497" s="395" t="e">
        <f t="shared" si="277"/>
        <v>#N/A</v>
      </c>
      <c r="I497" s="375" t="e">
        <f t="shared" si="278"/>
        <v>#N/A</v>
      </c>
      <c r="J497" s="395" t="e">
        <f t="shared" si="288"/>
        <v>#N/A</v>
      </c>
      <c r="K497" s="396" t="e">
        <f t="shared" si="279"/>
        <v>#N/A</v>
      </c>
      <c r="L497" s="368"/>
      <c r="M497" s="368"/>
      <c r="N497" s="372"/>
      <c r="O497" s="3" t="e">
        <f t="shared" si="280"/>
        <v>#N/A</v>
      </c>
      <c r="P497" s="397" t="e">
        <f t="shared" si="281"/>
        <v>#N/A</v>
      </c>
      <c r="Q497" s="3" t="e">
        <f t="shared" si="282"/>
        <v>#N/A</v>
      </c>
      <c r="R497" s="369" t="e">
        <f t="shared" si="283"/>
        <v>#N/A</v>
      </c>
      <c r="S497" s="369" t="e">
        <f t="shared" si="284"/>
        <v>#N/A</v>
      </c>
      <c r="T497" s="398" t="e">
        <f t="shared" si="285"/>
        <v>#N/A</v>
      </c>
      <c r="U497" s="368"/>
      <c r="V497" s="368"/>
      <c r="W497" s="368"/>
      <c r="X497" s="368"/>
      <c r="Y497" s="368"/>
      <c r="Z497" s="368"/>
      <c r="AA497" s="368"/>
      <c r="AB497" s="368"/>
      <c r="AC497" s="368"/>
      <c r="AD497" s="368"/>
      <c r="AE497" s="368"/>
      <c r="AF497" s="368"/>
      <c r="AG497" s="368"/>
      <c r="AH497" s="368"/>
      <c r="AI497" s="368"/>
      <c r="AJ497" s="368"/>
      <c r="AK497" s="368"/>
      <c r="AL497" s="368"/>
      <c r="AM497" s="368"/>
      <c r="AN497" s="368"/>
    </row>
    <row r="498" spans="1:40" ht="12.75" customHeight="1">
      <c r="A498" s="151">
        <f t="shared" si="273"/>
        <v>36.666666666666664</v>
      </c>
      <c r="B498" s="393">
        <f t="shared" si="286"/>
        <v>2200</v>
      </c>
      <c r="C498" s="186">
        <v>0</v>
      </c>
      <c r="D498" s="394">
        <f t="shared" si="274"/>
        <v>0</v>
      </c>
      <c r="E498" s="395" t="e">
        <f t="shared" ref="E498:F498" si="472">H497</f>
        <v>#N/A</v>
      </c>
      <c r="F498" s="375" t="e">
        <f t="shared" si="472"/>
        <v>#N/A</v>
      </c>
      <c r="G498" s="375" t="e">
        <f t="shared" si="276"/>
        <v>#N/A</v>
      </c>
      <c r="H498" s="395" t="e">
        <f t="shared" si="277"/>
        <v>#N/A</v>
      </c>
      <c r="I498" s="375" t="e">
        <f t="shared" si="278"/>
        <v>#N/A</v>
      </c>
      <c r="J498" s="395" t="e">
        <f t="shared" si="288"/>
        <v>#N/A</v>
      </c>
      <c r="K498" s="396" t="e">
        <f t="shared" si="279"/>
        <v>#N/A</v>
      </c>
      <c r="L498" s="368"/>
      <c r="M498" s="368"/>
      <c r="N498" s="372"/>
      <c r="O498" s="3" t="e">
        <f t="shared" si="280"/>
        <v>#N/A</v>
      </c>
      <c r="P498" s="397" t="e">
        <f t="shared" si="281"/>
        <v>#N/A</v>
      </c>
      <c r="Q498" s="3" t="e">
        <f t="shared" si="282"/>
        <v>#N/A</v>
      </c>
      <c r="R498" s="369" t="e">
        <f t="shared" si="283"/>
        <v>#N/A</v>
      </c>
      <c r="S498" s="369" t="e">
        <f t="shared" si="284"/>
        <v>#N/A</v>
      </c>
      <c r="T498" s="398" t="e">
        <f t="shared" si="285"/>
        <v>#N/A</v>
      </c>
      <c r="U498" s="368"/>
      <c r="V498" s="368"/>
      <c r="W498" s="368"/>
      <c r="X498" s="368"/>
      <c r="Y498" s="368"/>
      <c r="Z498" s="368"/>
      <c r="AA498" s="368"/>
      <c r="AB498" s="368"/>
      <c r="AC498" s="368"/>
      <c r="AD498" s="368"/>
      <c r="AE498" s="368"/>
      <c r="AF498" s="368"/>
      <c r="AG498" s="368"/>
      <c r="AH498" s="368"/>
      <c r="AI498" s="368"/>
      <c r="AJ498" s="368"/>
      <c r="AK498" s="368"/>
      <c r="AL498" s="368"/>
      <c r="AM498" s="368"/>
      <c r="AN498" s="368"/>
    </row>
    <row r="499" spans="1:40" ht="12.75" customHeight="1">
      <c r="A499" s="151">
        <f t="shared" si="273"/>
        <v>36.75</v>
      </c>
      <c r="B499" s="393">
        <f t="shared" si="286"/>
        <v>2205</v>
      </c>
      <c r="C499" s="186">
        <v>0</v>
      </c>
      <c r="D499" s="394">
        <f t="shared" si="274"/>
        <v>0</v>
      </c>
      <c r="E499" s="395" t="e">
        <f t="shared" ref="E499:F499" si="473">H498</f>
        <v>#N/A</v>
      </c>
      <c r="F499" s="375" t="e">
        <f t="shared" si="473"/>
        <v>#N/A</v>
      </c>
      <c r="G499" s="375" t="e">
        <f t="shared" si="276"/>
        <v>#N/A</v>
      </c>
      <c r="H499" s="395" t="e">
        <f t="shared" si="277"/>
        <v>#N/A</v>
      </c>
      <c r="I499" s="375" t="e">
        <f t="shared" si="278"/>
        <v>#N/A</v>
      </c>
      <c r="J499" s="395" t="e">
        <f t="shared" si="288"/>
        <v>#N/A</v>
      </c>
      <c r="K499" s="396" t="e">
        <f t="shared" si="279"/>
        <v>#N/A</v>
      </c>
      <c r="L499" s="368"/>
      <c r="M499" s="368"/>
      <c r="N499" s="372"/>
      <c r="O499" s="3" t="e">
        <f t="shared" si="280"/>
        <v>#N/A</v>
      </c>
      <c r="P499" s="397" t="e">
        <f t="shared" si="281"/>
        <v>#N/A</v>
      </c>
      <c r="Q499" s="3" t="e">
        <f t="shared" si="282"/>
        <v>#N/A</v>
      </c>
      <c r="R499" s="369" t="e">
        <f t="shared" si="283"/>
        <v>#N/A</v>
      </c>
      <c r="S499" s="369" t="e">
        <f t="shared" si="284"/>
        <v>#N/A</v>
      </c>
      <c r="T499" s="398" t="e">
        <f t="shared" si="285"/>
        <v>#N/A</v>
      </c>
      <c r="U499" s="368"/>
      <c r="V499" s="368"/>
      <c r="W499" s="368"/>
      <c r="X499" s="368"/>
      <c r="Y499" s="368"/>
      <c r="Z499" s="368"/>
      <c r="AA499" s="368"/>
      <c r="AB499" s="368"/>
      <c r="AC499" s="368"/>
      <c r="AD499" s="368"/>
      <c r="AE499" s="368"/>
      <c r="AF499" s="368"/>
      <c r="AG499" s="368"/>
      <c r="AH499" s="368"/>
      <c r="AI499" s="368"/>
      <c r="AJ499" s="368"/>
      <c r="AK499" s="368"/>
      <c r="AL499" s="368"/>
      <c r="AM499" s="368"/>
      <c r="AN499" s="368"/>
    </row>
    <row r="500" spans="1:40" ht="12.75" customHeight="1">
      <c r="A500" s="151">
        <f t="shared" si="273"/>
        <v>36.833333333333336</v>
      </c>
      <c r="B500" s="393">
        <f t="shared" si="286"/>
        <v>2210</v>
      </c>
      <c r="C500" s="186">
        <v>0</v>
      </c>
      <c r="D500" s="394">
        <f t="shared" si="274"/>
        <v>0</v>
      </c>
      <c r="E500" s="395" t="e">
        <f t="shared" ref="E500:F500" si="474">H499</f>
        <v>#N/A</v>
      </c>
      <c r="F500" s="375" t="e">
        <f t="shared" si="474"/>
        <v>#N/A</v>
      </c>
      <c r="G500" s="375" t="e">
        <f t="shared" si="276"/>
        <v>#N/A</v>
      </c>
      <c r="H500" s="395" t="e">
        <f t="shared" si="277"/>
        <v>#N/A</v>
      </c>
      <c r="I500" s="375" t="e">
        <f t="shared" si="278"/>
        <v>#N/A</v>
      </c>
      <c r="J500" s="395" t="e">
        <f t="shared" si="288"/>
        <v>#N/A</v>
      </c>
      <c r="K500" s="396" t="e">
        <f t="shared" si="279"/>
        <v>#N/A</v>
      </c>
      <c r="L500" s="368"/>
      <c r="M500" s="368"/>
      <c r="N500" s="372"/>
      <c r="O500" s="3" t="e">
        <f t="shared" si="280"/>
        <v>#N/A</v>
      </c>
      <c r="P500" s="397" t="e">
        <f t="shared" si="281"/>
        <v>#N/A</v>
      </c>
      <c r="Q500" s="3" t="e">
        <f t="shared" si="282"/>
        <v>#N/A</v>
      </c>
      <c r="R500" s="369" t="e">
        <f t="shared" si="283"/>
        <v>#N/A</v>
      </c>
      <c r="S500" s="369" t="e">
        <f t="shared" si="284"/>
        <v>#N/A</v>
      </c>
      <c r="T500" s="398" t="e">
        <f t="shared" si="285"/>
        <v>#N/A</v>
      </c>
      <c r="U500" s="368"/>
      <c r="V500" s="368"/>
      <c r="W500" s="368"/>
      <c r="X500" s="368"/>
      <c r="Y500" s="368"/>
      <c r="Z500" s="368"/>
      <c r="AA500" s="368"/>
      <c r="AB500" s="368"/>
      <c r="AC500" s="368"/>
      <c r="AD500" s="368"/>
      <c r="AE500" s="368"/>
      <c r="AF500" s="368"/>
      <c r="AG500" s="368"/>
      <c r="AH500" s="368"/>
      <c r="AI500" s="368"/>
      <c r="AJ500" s="368"/>
      <c r="AK500" s="368"/>
      <c r="AL500" s="368"/>
      <c r="AM500" s="368"/>
      <c r="AN500" s="368"/>
    </row>
    <row r="501" spans="1:40" ht="12.75" customHeight="1">
      <c r="A501" s="151">
        <f t="shared" si="273"/>
        <v>36.916666666666664</v>
      </c>
      <c r="B501" s="393">
        <f t="shared" si="286"/>
        <v>2215</v>
      </c>
      <c r="C501" s="186">
        <v>0</v>
      </c>
      <c r="D501" s="394">
        <f t="shared" si="274"/>
        <v>0</v>
      </c>
      <c r="E501" s="395" t="e">
        <f t="shared" ref="E501:F501" si="475">H500</f>
        <v>#N/A</v>
      </c>
      <c r="F501" s="375" t="e">
        <f t="shared" si="475"/>
        <v>#N/A</v>
      </c>
      <c r="G501" s="375" t="e">
        <f t="shared" si="276"/>
        <v>#N/A</v>
      </c>
      <c r="H501" s="395" t="e">
        <f t="shared" si="277"/>
        <v>#N/A</v>
      </c>
      <c r="I501" s="375" t="e">
        <f t="shared" si="278"/>
        <v>#N/A</v>
      </c>
      <c r="J501" s="395" t="e">
        <f t="shared" si="288"/>
        <v>#N/A</v>
      </c>
      <c r="K501" s="396" t="e">
        <f t="shared" si="279"/>
        <v>#N/A</v>
      </c>
      <c r="L501" s="368"/>
      <c r="M501" s="368"/>
      <c r="N501" s="372"/>
      <c r="O501" s="3" t="e">
        <f t="shared" si="280"/>
        <v>#N/A</v>
      </c>
      <c r="P501" s="397" t="e">
        <f t="shared" si="281"/>
        <v>#N/A</v>
      </c>
      <c r="Q501" s="3" t="e">
        <f t="shared" si="282"/>
        <v>#N/A</v>
      </c>
      <c r="R501" s="369" t="e">
        <f t="shared" si="283"/>
        <v>#N/A</v>
      </c>
      <c r="S501" s="369" t="e">
        <f t="shared" si="284"/>
        <v>#N/A</v>
      </c>
      <c r="T501" s="398" t="e">
        <f t="shared" si="285"/>
        <v>#N/A</v>
      </c>
      <c r="U501" s="368"/>
      <c r="V501" s="368"/>
      <c r="W501" s="368"/>
      <c r="X501" s="368"/>
      <c r="Y501" s="368"/>
      <c r="Z501" s="368"/>
      <c r="AA501" s="368"/>
      <c r="AB501" s="368"/>
      <c r="AC501" s="368"/>
      <c r="AD501" s="368"/>
      <c r="AE501" s="368"/>
      <c r="AF501" s="368"/>
      <c r="AG501" s="368"/>
      <c r="AH501" s="368"/>
      <c r="AI501" s="368"/>
      <c r="AJ501" s="368"/>
      <c r="AK501" s="368"/>
      <c r="AL501" s="368"/>
      <c r="AM501" s="368"/>
      <c r="AN501" s="368"/>
    </row>
    <row r="502" spans="1:40" ht="12.75" customHeight="1">
      <c r="A502" s="151">
        <f t="shared" si="273"/>
        <v>37</v>
      </c>
      <c r="B502" s="393">
        <f t="shared" si="286"/>
        <v>2220</v>
      </c>
      <c r="C502" s="186">
        <v>0</v>
      </c>
      <c r="D502" s="394">
        <f t="shared" si="274"/>
        <v>0</v>
      </c>
      <c r="E502" s="395" t="e">
        <f t="shared" ref="E502:F502" si="476">H501</f>
        <v>#N/A</v>
      </c>
      <c r="F502" s="375" t="e">
        <f t="shared" si="476"/>
        <v>#N/A</v>
      </c>
      <c r="G502" s="375" t="e">
        <f t="shared" si="276"/>
        <v>#N/A</v>
      </c>
      <c r="H502" s="395" t="e">
        <f t="shared" si="277"/>
        <v>#N/A</v>
      </c>
      <c r="I502" s="375" t="e">
        <f t="shared" si="278"/>
        <v>#N/A</v>
      </c>
      <c r="J502" s="395" t="e">
        <f t="shared" si="288"/>
        <v>#N/A</v>
      </c>
      <c r="K502" s="396" t="e">
        <f t="shared" si="279"/>
        <v>#N/A</v>
      </c>
      <c r="L502" s="368"/>
      <c r="M502" s="368"/>
      <c r="N502" s="372"/>
      <c r="O502" s="3" t="e">
        <f t="shared" si="280"/>
        <v>#N/A</v>
      </c>
      <c r="P502" s="397" t="e">
        <f t="shared" si="281"/>
        <v>#N/A</v>
      </c>
      <c r="Q502" s="3" t="e">
        <f t="shared" si="282"/>
        <v>#N/A</v>
      </c>
      <c r="R502" s="369" t="e">
        <f t="shared" si="283"/>
        <v>#N/A</v>
      </c>
      <c r="S502" s="369" t="e">
        <f t="shared" si="284"/>
        <v>#N/A</v>
      </c>
      <c r="T502" s="398" t="e">
        <f t="shared" si="285"/>
        <v>#N/A</v>
      </c>
      <c r="U502" s="368"/>
      <c r="V502" s="368"/>
      <c r="W502" s="368"/>
      <c r="X502" s="368"/>
      <c r="Y502" s="368"/>
      <c r="Z502" s="368"/>
      <c r="AA502" s="368"/>
      <c r="AB502" s="368"/>
      <c r="AC502" s="368"/>
      <c r="AD502" s="368"/>
      <c r="AE502" s="368"/>
      <c r="AF502" s="368"/>
      <c r="AG502" s="368"/>
      <c r="AH502" s="368"/>
      <c r="AI502" s="368"/>
      <c r="AJ502" s="368"/>
      <c r="AK502" s="368"/>
      <c r="AL502" s="368"/>
      <c r="AM502" s="368"/>
      <c r="AN502" s="368"/>
    </row>
    <row r="503" spans="1:40" ht="12.75" customHeight="1">
      <c r="A503" s="151">
        <f t="shared" si="273"/>
        <v>37.083333333333336</v>
      </c>
      <c r="B503" s="393">
        <f t="shared" si="286"/>
        <v>2225</v>
      </c>
      <c r="C503" s="186">
        <v>0</v>
      </c>
      <c r="D503" s="394">
        <f t="shared" si="274"/>
        <v>0</v>
      </c>
      <c r="E503" s="395" t="e">
        <f t="shared" ref="E503:F503" si="477">H502</f>
        <v>#N/A</v>
      </c>
      <c r="F503" s="375" t="e">
        <f t="shared" si="477"/>
        <v>#N/A</v>
      </c>
      <c r="G503" s="375" t="e">
        <f t="shared" si="276"/>
        <v>#N/A</v>
      </c>
      <c r="H503" s="395" t="e">
        <f t="shared" si="277"/>
        <v>#N/A</v>
      </c>
      <c r="I503" s="375" t="e">
        <f t="shared" si="278"/>
        <v>#N/A</v>
      </c>
      <c r="J503" s="395" t="e">
        <f t="shared" si="288"/>
        <v>#N/A</v>
      </c>
      <c r="K503" s="396" t="e">
        <f t="shared" si="279"/>
        <v>#N/A</v>
      </c>
      <c r="L503" s="368"/>
      <c r="M503" s="368"/>
      <c r="N503" s="372"/>
      <c r="O503" s="3" t="e">
        <f t="shared" si="280"/>
        <v>#N/A</v>
      </c>
      <c r="P503" s="397" t="e">
        <f t="shared" si="281"/>
        <v>#N/A</v>
      </c>
      <c r="Q503" s="3" t="e">
        <f t="shared" si="282"/>
        <v>#N/A</v>
      </c>
      <c r="R503" s="369" t="e">
        <f t="shared" si="283"/>
        <v>#N/A</v>
      </c>
      <c r="S503" s="369" t="e">
        <f t="shared" si="284"/>
        <v>#N/A</v>
      </c>
      <c r="T503" s="398" t="e">
        <f t="shared" si="285"/>
        <v>#N/A</v>
      </c>
      <c r="U503" s="368"/>
      <c r="V503" s="368"/>
      <c r="W503" s="368"/>
      <c r="X503" s="368"/>
      <c r="Y503" s="368"/>
      <c r="Z503" s="368"/>
      <c r="AA503" s="368"/>
      <c r="AB503" s="368"/>
      <c r="AC503" s="368"/>
      <c r="AD503" s="368"/>
      <c r="AE503" s="368"/>
      <c r="AF503" s="368"/>
      <c r="AG503" s="368"/>
      <c r="AH503" s="368"/>
      <c r="AI503" s="368"/>
      <c r="AJ503" s="368"/>
      <c r="AK503" s="368"/>
      <c r="AL503" s="368"/>
      <c r="AM503" s="368"/>
      <c r="AN503" s="368"/>
    </row>
    <row r="504" spans="1:40" ht="12.75" customHeight="1">
      <c r="A504" s="151">
        <f t="shared" si="273"/>
        <v>37.166666666666664</v>
      </c>
      <c r="B504" s="393">
        <f t="shared" si="286"/>
        <v>2230</v>
      </c>
      <c r="C504" s="186">
        <v>0</v>
      </c>
      <c r="D504" s="394">
        <f t="shared" si="274"/>
        <v>0</v>
      </c>
      <c r="E504" s="395" t="e">
        <f t="shared" ref="E504:F504" si="478">H503</f>
        <v>#N/A</v>
      </c>
      <c r="F504" s="375" t="e">
        <f t="shared" si="478"/>
        <v>#N/A</v>
      </c>
      <c r="G504" s="375" t="e">
        <f t="shared" si="276"/>
        <v>#N/A</v>
      </c>
      <c r="H504" s="395" t="e">
        <f t="shared" si="277"/>
        <v>#N/A</v>
      </c>
      <c r="I504" s="375" t="e">
        <f t="shared" si="278"/>
        <v>#N/A</v>
      </c>
      <c r="J504" s="395" t="e">
        <f t="shared" si="288"/>
        <v>#N/A</v>
      </c>
      <c r="K504" s="396" t="e">
        <f t="shared" si="279"/>
        <v>#N/A</v>
      </c>
      <c r="L504" s="368"/>
      <c r="M504" s="368"/>
      <c r="N504" s="372"/>
      <c r="O504" s="3" t="e">
        <f t="shared" si="280"/>
        <v>#N/A</v>
      </c>
      <c r="P504" s="397" t="e">
        <f t="shared" si="281"/>
        <v>#N/A</v>
      </c>
      <c r="Q504" s="3" t="e">
        <f t="shared" si="282"/>
        <v>#N/A</v>
      </c>
      <c r="R504" s="369" t="e">
        <f t="shared" si="283"/>
        <v>#N/A</v>
      </c>
      <c r="S504" s="369" t="e">
        <f t="shared" si="284"/>
        <v>#N/A</v>
      </c>
      <c r="T504" s="398" t="e">
        <f t="shared" si="285"/>
        <v>#N/A</v>
      </c>
      <c r="U504" s="368"/>
      <c r="V504" s="368"/>
      <c r="W504" s="368"/>
      <c r="X504" s="368"/>
      <c r="Y504" s="368"/>
      <c r="Z504" s="368"/>
      <c r="AA504" s="368"/>
      <c r="AB504" s="368"/>
      <c r="AC504" s="368"/>
      <c r="AD504" s="368"/>
      <c r="AE504" s="368"/>
      <c r="AF504" s="368"/>
      <c r="AG504" s="368"/>
      <c r="AH504" s="368"/>
      <c r="AI504" s="368"/>
      <c r="AJ504" s="368"/>
      <c r="AK504" s="368"/>
      <c r="AL504" s="368"/>
      <c r="AM504" s="368"/>
      <c r="AN504" s="368"/>
    </row>
    <row r="505" spans="1:40" ht="12.75" customHeight="1">
      <c r="A505" s="151">
        <f t="shared" si="273"/>
        <v>37.25</v>
      </c>
      <c r="B505" s="393">
        <f t="shared" si="286"/>
        <v>2235</v>
      </c>
      <c r="C505" s="186">
        <v>0</v>
      </c>
      <c r="D505" s="394">
        <f t="shared" si="274"/>
        <v>0</v>
      </c>
      <c r="E505" s="395" t="e">
        <f t="shared" ref="E505:F505" si="479">H504</f>
        <v>#N/A</v>
      </c>
      <c r="F505" s="375" t="e">
        <f t="shared" si="479"/>
        <v>#N/A</v>
      </c>
      <c r="G505" s="375" t="e">
        <f t="shared" si="276"/>
        <v>#N/A</v>
      </c>
      <c r="H505" s="395" t="e">
        <f t="shared" si="277"/>
        <v>#N/A</v>
      </c>
      <c r="I505" s="375" t="e">
        <f t="shared" si="278"/>
        <v>#N/A</v>
      </c>
      <c r="J505" s="395" t="e">
        <f t="shared" si="288"/>
        <v>#N/A</v>
      </c>
      <c r="K505" s="396" t="e">
        <f t="shared" si="279"/>
        <v>#N/A</v>
      </c>
      <c r="L505" s="368"/>
      <c r="M505" s="368"/>
      <c r="N505" s="372"/>
      <c r="O505" s="3" t="e">
        <f t="shared" si="280"/>
        <v>#N/A</v>
      </c>
      <c r="P505" s="397" t="e">
        <f t="shared" si="281"/>
        <v>#N/A</v>
      </c>
      <c r="Q505" s="3" t="e">
        <f t="shared" si="282"/>
        <v>#N/A</v>
      </c>
      <c r="R505" s="369" t="e">
        <f t="shared" si="283"/>
        <v>#N/A</v>
      </c>
      <c r="S505" s="369" t="e">
        <f t="shared" si="284"/>
        <v>#N/A</v>
      </c>
      <c r="T505" s="398" t="e">
        <f t="shared" si="285"/>
        <v>#N/A</v>
      </c>
      <c r="U505" s="368"/>
      <c r="V505" s="368"/>
      <c r="W505" s="368"/>
      <c r="X505" s="368"/>
      <c r="Y505" s="368"/>
      <c r="Z505" s="368"/>
      <c r="AA505" s="368"/>
      <c r="AB505" s="368"/>
      <c r="AC505" s="368"/>
      <c r="AD505" s="368"/>
      <c r="AE505" s="368"/>
      <c r="AF505" s="368"/>
      <c r="AG505" s="368"/>
      <c r="AH505" s="368"/>
      <c r="AI505" s="368"/>
      <c r="AJ505" s="368"/>
      <c r="AK505" s="368"/>
      <c r="AL505" s="368"/>
      <c r="AM505" s="368"/>
      <c r="AN505" s="368"/>
    </row>
    <row r="506" spans="1:40" ht="12.75" customHeight="1">
      <c r="A506" s="151">
        <f t="shared" si="273"/>
        <v>37.333333333333336</v>
      </c>
      <c r="B506" s="393">
        <f t="shared" si="286"/>
        <v>2240</v>
      </c>
      <c r="C506" s="186">
        <v>0</v>
      </c>
      <c r="D506" s="394">
        <f t="shared" si="274"/>
        <v>0</v>
      </c>
      <c r="E506" s="395" t="e">
        <f t="shared" ref="E506:F506" si="480">H505</f>
        <v>#N/A</v>
      </c>
      <c r="F506" s="375" t="e">
        <f t="shared" si="480"/>
        <v>#N/A</v>
      </c>
      <c r="G506" s="375" t="e">
        <f t="shared" si="276"/>
        <v>#N/A</v>
      </c>
      <c r="H506" s="395" t="e">
        <f t="shared" si="277"/>
        <v>#N/A</v>
      </c>
      <c r="I506" s="375" t="e">
        <f t="shared" si="278"/>
        <v>#N/A</v>
      </c>
      <c r="J506" s="395" t="e">
        <f t="shared" si="288"/>
        <v>#N/A</v>
      </c>
      <c r="K506" s="396" t="e">
        <f t="shared" si="279"/>
        <v>#N/A</v>
      </c>
      <c r="L506" s="368"/>
      <c r="M506" s="368"/>
      <c r="N506" s="372"/>
      <c r="O506" s="3" t="e">
        <f t="shared" si="280"/>
        <v>#N/A</v>
      </c>
      <c r="P506" s="397" t="e">
        <f t="shared" si="281"/>
        <v>#N/A</v>
      </c>
      <c r="Q506" s="3" t="e">
        <f t="shared" si="282"/>
        <v>#N/A</v>
      </c>
      <c r="R506" s="369" t="e">
        <f t="shared" si="283"/>
        <v>#N/A</v>
      </c>
      <c r="S506" s="369" t="e">
        <f t="shared" si="284"/>
        <v>#N/A</v>
      </c>
      <c r="T506" s="398" t="e">
        <f t="shared" si="285"/>
        <v>#N/A</v>
      </c>
      <c r="U506" s="368"/>
      <c r="V506" s="368"/>
      <c r="W506" s="368"/>
      <c r="X506" s="368"/>
      <c r="Y506" s="368"/>
      <c r="Z506" s="368"/>
      <c r="AA506" s="368"/>
      <c r="AB506" s="368"/>
      <c r="AC506" s="368"/>
      <c r="AD506" s="368"/>
      <c r="AE506" s="368"/>
      <c r="AF506" s="368"/>
      <c r="AG506" s="368"/>
      <c r="AH506" s="368"/>
      <c r="AI506" s="368"/>
      <c r="AJ506" s="368"/>
      <c r="AK506" s="368"/>
      <c r="AL506" s="368"/>
      <c r="AM506" s="368"/>
      <c r="AN506" s="368"/>
    </row>
    <row r="507" spans="1:40" ht="12.75" customHeight="1">
      <c r="A507" s="151">
        <f t="shared" si="273"/>
        <v>37.416666666666664</v>
      </c>
      <c r="B507" s="393">
        <f t="shared" si="286"/>
        <v>2245</v>
      </c>
      <c r="C507" s="186">
        <v>0</v>
      </c>
      <c r="D507" s="394">
        <f t="shared" si="274"/>
        <v>0</v>
      </c>
      <c r="E507" s="395" t="e">
        <f t="shared" ref="E507:F507" si="481">H506</f>
        <v>#N/A</v>
      </c>
      <c r="F507" s="375" t="e">
        <f t="shared" si="481"/>
        <v>#N/A</v>
      </c>
      <c r="G507" s="375" t="e">
        <f t="shared" si="276"/>
        <v>#N/A</v>
      </c>
      <c r="H507" s="395" t="e">
        <f t="shared" si="277"/>
        <v>#N/A</v>
      </c>
      <c r="I507" s="375" t="e">
        <f t="shared" si="278"/>
        <v>#N/A</v>
      </c>
      <c r="J507" s="395" t="e">
        <f t="shared" si="288"/>
        <v>#N/A</v>
      </c>
      <c r="K507" s="396" t="e">
        <f t="shared" si="279"/>
        <v>#N/A</v>
      </c>
      <c r="L507" s="368"/>
      <c r="M507" s="368"/>
      <c r="N507" s="372"/>
      <c r="O507" s="3" t="e">
        <f t="shared" si="280"/>
        <v>#N/A</v>
      </c>
      <c r="P507" s="397" t="e">
        <f t="shared" si="281"/>
        <v>#N/A</v>
      </c>
      <c r="Q507" s="3" t="e">
        <f t="shared" si="282"/>
        <v>#N/A</v>
      </c>
      <c r="R507" s="369" t="e">
        <f t="shared" si="283"/>
        <v>#N/A</v>
      </c>
      <c r="S507" s="369" t="e">
        <f t="shared" si="284"/>
        <v>#N/A</v>
      </c>
      <c r="T507" s="398" t="e">
        <f t="shared" si="285"/>
        <v>#N/A</v>
      </c>
      <c r="U507" s="368"/>
      <c r="V507" s="368"/>
      <c r="W507" s="368"/>
      <c r="X507" s="368"/>
      <c r="Y507" s="368"/>
      <c r="Z507" s="368"/>
      <c r="AA507" s="368"/>
      <c r="AB507" s="368"/>
      <c r="AC507" s="368"/>
      <c r="AD507" s="368"/>
      <c r="AE507" s="368"/>
      <c r="AF507" s="368"/>
      <c r="AG507" s="368"/>
      <c r="AH507" s="368"/>
      <c r="AI507" s="368"/>
      <c r="AJ507" s="368"/>
      <c r="AK507" s="368"/>
      <c r="AL507" s="368"/>
      <c r="AM507" s="368"/>
      <c r="AN507" s="368"/>
    </row>
    <row r="508" spans="1:40" ht="12.75" customHeight="1">
      <c r="A508" s="151">
        <f t="shared" si="273"/>
        <v>37.5</v>
      </c>
      <c r="B508" s="393">
        <f t="shared" si="286"/>
        <v>2250</v>
      </c>
      <c r="C508" s="186">
        <v>0</v>
      </c>
      <c r="D508" s="394">
        <f t="shared" si="274"/>
        <v>0</v>
      </c>
      <c r="E508" s="395" t="e">
        <f t="shared" ref="E508:F508" si="482">H507</f>
        <v>#N/A</v>
      </c>
      <c r="F508" s="375" t="e">
        <f t="shared" si="482"/>
        <v>#N/A</v>
      </c>
      <c r="G508" s="375" t="e">
        <f t="shared" si="276"/>
        <v>#N/A</v>
      </c>
      <c r="H508" s="395" t="e">
        <f t="shared" si="277"/>
        <v>#N/A</v>
      </c>
      <c r="I508" s="375" t="e">
        <f t="shared" si="278"/>
        <v>#N/A</v>
      </c>
      <c r="J508" s="395" t="e">
        <f t="shared" si="288"/>
        <v>#N/A</v>
      </c>
      <c r="K508" s="396" t="e">
        <f t="shared" si="279"/>
        <v>#N/A</v>
      </c>
      <c r="L508" s="368"/>
      <c r="M508" s="368"/>
      <c r="N508" s="372"/>
      <c r="O508" s="3" t="e">
        <f t="shared" si="280"/>
        <v>#N/A</v>
      </c>
      <c r="P508" s="397" t="e">
        <f t="shared" si="281"/>
        <v>#N/A</v>
      </c>
      <c r="Q508" s="3" t="e">
        <f t="shared" si="282"/>
        <v>#N/A</v>
      </c>
      <c r="R508" s="369" t="e">
        <f t="shared" si="283"/>
        <v>#N/A</v>
      </c>
      <c r="S508" s="369" t="e">
        <f t="shared" si="284"/>
        <v>#N/A</v>
      </c>
      <c r="T508" s="398" t="e">
        <f t="shared" si="285"/>
        <v>#N/A</v>
      </c>
      <c r="U508" s="368"/>
      <c r="V508" s="368"/>
      <c r="W508" s="368"/>
      <c r="X508" s="368"/>
      <c r="Y508" s="368"/>
      <c r="Z508" s="368"/>
      <c r="AA508" s="368"/>
      <c r="AB508" s="368"/>
      <c r="AC508" s="368"/>
      <c r="AD508" s="368"/>
      <c r="AE508" s="368"/>
      <c r="AF508" s="368"/>
      <c r="AG508" s="368"/>
      <c r="AH508" s="368"/>
      <c r="AI508" s="368"/>
      <c r="AJ508" s="368"/>
      <c r="AK508" s="368"/>
      <c r="AL508" s="368"/>
      <c r="AM508" s="368"/>
      <c r="AN508" s="368"/>
    </row>
    <row r="509" spans="1:40" ht="12.75" customHeight="1">
      <c r="A509" s="151">
        <f t="shared" si="273"/>
        <v>37.583333333333336</v>
      </c>
      <c r="B509" s="393">
        <f t="shared" si="286"/>
        <v>2255</v>
      </c>
      <c r="C509" s="186">
        <v>0</v>
      </c>
      <c r="D509" s="394">
        <f t="shared" si="274"/>
        <v>0</v>
      </c>
      <c r="E509" s="395" t="e">
        <f t="shared" ref="E509:F509" si="483">H508</f>
        <v>#N/A</v>
      </c>
      <c r="F509" s="375" t="e">
        <f t="shared" si="483"/>
        <v>#N/A</v>
      </c>
      <c r="G509" s="375" t="e">
        <f t="shared" si="276"/>
        <v>#N/A</v>
      </c>
      <c r="H509" s="395" t="e">
        <f t="shared" si="277"/>
        <v>#N/A</v>
      </c>
      <c r="I509" s="375" t="e">
        <f t="shared" si="278"/>
        <v>#N/A</v>
      </c>
      <c r="J509" s="395" t="e">
        <f t="shared" si="288"/>
        <v>#N/A</v>
      </c>
      <c r="K509" s="396" t="e">
        <f t="shared" si="279"/>
        <v>#N/A</v>
      </c>
      <c r="L509" s="368"/>
      <c r="M509" s="368"/>
      <c r="N509" s="372"/>
      <c r="O509" s="3" t="e">
        <f t="shared" si="280"/>
        <v>#N/A</v>
      </c>
      <c r="P509" s="397" t="e">
        <f t="shared" si="281"/>
        <v>#N/A</v>
      </c>
      <c r="Q509" s="3" t="e">
        <f t="shared" si="282"/>
        <v>#N/A</v>
      </c>
      <c r="R509" s="369" t="e">
        <f t="shared" si="283"/>
        <v>#N/A</v>
      </c>
      <c r="S509" s="369" t="e">
        <f t="shared" si="284"/>
        <v>#N/A</v>
      </c>
      <c r="T509" s="398" t="e">
        <f t="shared" si="285"/>
        <v>#N/A</v>
      </c>
      <c r="U509" s="368"/>
      <c r="V509" s="368"/>
      <c r="W509" s="368"/>
      <c r="X509" s="368"/>
      <c r="Y509" s="368"/>
      <c r="Z509" s="368"/>
      <c r="AA509" s="368"/>
      <c r="AB509" s="368"/>
      <c r="AC509" s="368"/>
      <c r="AD509" s="368"/>
      <c r="AE509" s="368"/>
      <c r="AF509" s="368"/>
      <c r="AG509" s="368"/>
      <c r="AH509" s="368"/>
      <c r="AI509" s="368"/>
      <c r="AJ509" s="368"/>
      <c r="AK509" s="368"/>
      <c r="AL509" s="368"/>
      <c r="AM509" s="368"/>
      <c r="AN509" s="368"/>
    </row>
    <row r="510" spans="1:40" ht="12.75" customHeight="1">
      <c r="A510" s="151">
        <f t="shared" si="273"/>
        <v>37.666666666666664</v>
      </c>
      <c r="B510" s="393">
        <f t="shared" si="286"/>
        <v>2260</v>
      </c>
      <c r="C510" s="186">
        <v>0</v>
      </c>
      <c r="D510" s="394">
        <f t="shared" si="274"/>
        <v>0</v>
      </c>
      <c r="E510" s="395" t="e">
        <f t="shared" ref="E510:F510" si="484">H509</f>
        <v>#N/A</v>
      </c>
      <c r="F510" s="375" t="e">
        <f t="shared" si="484"/>
        <v>#N/A</v>
      </c>
      <c r="G510" s="375" t="e">
        <f t="shared" si="276"/>
        <v>#N/A</v>
      </c>
      <c r="H510" s="395" t="e">
        <f t="shared" si="277"/>
        <v>#N/A</v>
      </c>
      <c r="I510" s="375" t="e">
        <f t="shared" si="278"/>
        <v>#N/A</v>
      </c>
      <c r="J510" s="395" t="e">
        <f t="shared" si="288"/>
        <v>#N/A</v>
      </c>
      <c r="K510" s="396" t="e">
        <f t="shared" si="279"/>
        <v>#N/A</v>
      </c>
      <c r="L510" s="368"/>
      <c r="M510" s="368"/>
      <c r="N510" s="372"/>
      <c r="O510" s="3" t="e">
        <f t="shared" si="280"/>
        <v>#N/A</v>
      </c>
      <c r="P510" s="397" t="e">
        <f t="shared" si="281"/>
        <v>#N/A</v>
      </c>
      <c r="Q510" s="3" t="e">
        <f t="shared" si="282"/>
        <v>#N/A</v>
      </c>
      <c r="R510" s="369" t="e">
        <f t="shared" si="283"/>
        <v>#N/A</v>
      </c>
      <c r="S510" s="369" t="e">
        <f t="shared" si="284"/>
        <v>#N/A</v>
      </c>
      <c r="T510" s="398" t="e">
        <f t="shared" si="285"/>
        <v>#N/A</v>
      </c>
      <c r="U510" s="368"/>
      <c r="V510" s="368"/>
      <c r="W510" s="368"/>
      <c r="X510" s="368"/>
      <c r="Y510" s="368"/>
      <c r="Z510" s="368"/>
      <c r="AA510" s="368"/>
      <c r="AB510" s="368"/>
      <c r="AC510" s="368"/>
      <c r="AD510" s="368"/>
      <c r="AE510" s="368"/>
      <c r="AF510" s="368"/>
      <c r="AG510" s="368"/>
      <c r="AH510" s="368"/>
      <c r="AI510" s="368"/>
      <c r="AJ510" s="368"/>
      <c r="AK510" s="368"/>
      <c r="AL510" s="368"/>
      <c r="AM510" s="368"/>
      <c r="AN510" s="368"/>
    </row>
    <row r="511" spans="1:40" ht="12.75" customHeight="1">
      <c r="A511" s="151">
        <f t="shared" si="273"/>
        <v>37.75</v>
      </c>
      <c r="B511" s="393">
        <f t="shared" si="286"/>
        <v>2265</v>
      </c>
      <c r="C511" s="186">
        <v>0</v>
      </c>
      <c r="D511" s="394">
        <f t="shared" si="274"/>
        <v>0</v>
      </c>
      <c r="E511" s="395" t="e">
        <f t="shared" ref="E511:F511" si="485">H510</f>
        <v>#N/A</v>
      </c>
      <c r="F511" s="375" t="e">
        <f t="shared" si="485"/>
        <v>#N/A</v>
      </c>
      <c r="G511" s="375" t="e">
        <f t="shared" si="276"/>
        <v>#N/A</v>
      </c>
      <c r="H511" s="395" t="e">
        <f t="shared" si="277"/>
        <v>#N/A</v>
      </c>
      <c r="I511" s="375" t="e">
        <f t="shared" si="278"/>
        <v>#N/A</v>
      </c>
      <c r="J511" s="395" t="e">
        <f t="shared" si="288"/>
        <v>#N/A</v>
      </c>
      <c r="K511" s="396" t="e">
        <f t="shared" si="279"/>
        <v>#N/A</v>
      </c>
      <c r="L511" s="368"/>
      <c r="M511" s="368"/>
      <c r="N511" s="372"/>
      <c r="O511" s="3" t="e">
        <f t="shared" si="280"/>
        <v>#N/A</v>
      </c>
      <c r="P511" s="397" t="e">
        <f t="shared" si="281"/>
        <v>#N/A</v>
      </c>
      <c r="Q511" s="3" t="e">
        <f t="shared" si="282"/>
        <v>#N/A</v>
      </c>
      <c r="R511" s="369" t="e">
        <f t="shared" si="283"/>
        <v>#N/A</v>
      </c>
      <c r="S511" s="369" t="e">
        <f t="shared" si="284"/>
        <v>#N/A</v>
      </c>
      <c r="T511" s="398" t="e">
        <f t="shared" si="285"/>
        <v>#N/A</v>
      </c>
      <c r="U511" s="368"/>
      <c r="V511" s="368"/>
      <c r="W511" s="368"/>
      <c r="X511" s="368"/>
      <c r="Y511" s="368"/>
      <c r="Z511" s="368"/>
      <c r="AA511" s="368"/>
      <c r="AB511" s="368"/>
      <c r="AC511" s="368"/>
      <c r="AD511" s="368"/>
      <c r="AE511" s="368"/>
      <c r="AF511" s="368"/>
      <c r="AG511" s="368"/>
      <c r="AH511" s="368"/>
      <c r="AI511" s="368"/>
      <c r="AJ511" s="368"/>
      <c r="AK511" s="368"/>
      <c r="AL511" s="368"/>
      <c r="AM511" s="368"/>
      <c r="AN511" s="368"/>
    </row>
    <row r="512" spans="1:40" ht="12.75" customHeight="1">
      <c r="A512" s="151">
        <f t="shared" si="273"/>
        <v>37.833333333333336</v>
      </c>
      <c r="B512" s="393">
        <f t="shared" si="286"/>
        <v>2270</v>
      </c>
      <c r="C512" s="186">
        <v>0</v>
      </c>
      <c r="D512" s="394">
        <f t="shared" si="274"/>
        <v>0</v>
      </c>
      <c r="E512" s="395" t="e">
        <f t="shared" ref="E512:F512" si="486">H511</f>
        <v>#N/A</v>
      </c>
      <c r="F512" s="375" t="e">
        <f t="shared" si="486"/>
        <v>#N/A</v>
      </c>
      <c r="G512" s="375" t="e">
        <f t="shared" si="276"/>
        <v>#N/A</v>
      </c>
      <c r="H512" s="395" t="e">
        <f t="shared" si="277"/>
        <v>#N/A</v>
      </c>
      <c r="I512" s="375" t="e">
        <f t="shared" si="278"/>
        <v>#N/A</v>
      </c>
      <c r="J512" s="395" t="e">
        <f t="shared" si="288"/>
        <v>#N/A</v>
      </c>
      <c r="K512" s="396" t="e">
        <f t="shared" si="279"/>
        <v>#N/A</v>
      </c>
      <c r="L512" s="368"/>
      <c r="M512" s="368"/>
      <c r="N512" s="372"/>
      <c r="O512" s="3" t="e">
        <f t="shared" si="280"/>
        <v>#N/A</v>
      </c>
      <c r="P512" s="397" t="e">
        <f t="shared" si="281"/>
        <v>#N/A</v>
      </c>
      <c r="Q512" s="3" t="e">
        <f t="shared" si="282"/>
        <v>#N/A</v>
      </c>
      <c r="R512" s="369" t="e">
        <f t="shared" si="283"/>
        <v>#N/A</v>
      </c>
      <c r="S512" s="369" t="e">
        <f t="shared" si="284"/>
        <v>#N/A</v>
      </c>
      <c r="T512" s="398" t="e">
        <f t="shared" si="285"/>
        <v>#N/A</v>
      </c>
      <c r="U512" s="368"/>
      <c r="V512" s="368"/>
      <c r="W512" s="368"/>
      <c r="X512" s="368"/>
      <c r="Y512" s="368"/>
      <c r="Z512" s="368"/>
      <c r="AA512" s="368"/>
      <c r="AB512" s="368"/>
      <c r="AC512" s="368"/>
      <c r="AD512" s="368"/>
      <c r="AE512" s="368"/>
      <c r="AF512" s="368"/>
      <c r="AG512" s="368"/>
      <c r="AH512" s="368"/>
      <c r="AI512" s="368"/>
      <c r="AJ512" s="368"/>
      <c r="AK512" s="368"/>
      <c r="AL512" s="368"/>
      <c r="AM512" s="368"/>
      <c r="AN512" s="368"/>
    </row>
    <row r="513" spans="1:40" ht="12.75" customHeight="1">
      <c r="A513" s="151">
        <f t="shared" si="273"/>
        <v>37.916666666666664</v>
      </c>
      <c r="B513" s="393">
        <f t="shared" si="286"/>
        <v>2275</v>
      </c>
      <c r="C513" s="186">
        <v>0</v>
      </c>
      <c r="D513" s="394">
        <f t="shared" si="274"/>
        <v>0</v>
      </c>
      <c r="E513" s="395" t="e">
        <f t="shared" ref="E513:F513" si="487">H512</f>
        <v>#N/A</v>
      </c>
      <c r="F513" s="375" t="e">
        <f t="shared" si="487"/>
        <v>#N/A</v>
      </c>
      <c r="G513" s="375" t="e">
        <f t="shared" si="276"/>
        <v>#N/A</v>
      </c>
      <c r="H513" s="395" t="e">
        <f t="shared" si="277"/>
        <v>#N/A</v>
      </c>
      <c r="I513" s="375" t="e">
        <f t="shared" si="278"/>
        <v>#N/A</v>
      </c>
      <c r="J513" s="395" t="e">
        <f t="shared" si="288"/>
        <v>#N/A</v>
      </c>
      <c r="K513" s="396" t="e">
        <f t="shared" si="279"/>
        <v>#N/A</v>
      </c>
      <c r="L513" s="368"/>
      <c r="M513" s="368"/>
      <c r="N513" s="372"/>
      <c r="O513" s="3" t="e">
        <f t="shared" si="280"/>
        <v>#N/A</v>
      </c>
      <c r="P513" s="397" t="e">
        <f t="shared" si="281"/>
        <v>#N/A</v>
      </c>
      <c r="Q513" s="3" t="e">
        <f t="shared" si="282"/>
        <v>#N/A</v>
      </c>
      <c r="R513" s="369" t="e">
        <f t="shared" si="283"/>
        <v>#N/A</v>
      </c>
      <c r="S513" s="369" t="e">
        <f t="shared" si="284"/>
        <v>#N/A</v>
      </c>
      <c r="T513" s="398" t="e">
        <f t="shared" si="285"/>
        <v>#N/A</v>
      </c>
      <c r="U513" s="368"/>
      <c r="V513" s="368"/>
      <c r="W513" s="368"/>
      <c r="X513" s="368"/>
      <c r="Y513" s="368"/>
      <c r="Z513" s="368"/>
      <c r="AA513" s="368"/>
      <c r="AB513" s="368"/>
      <c r="AC513" s="368"/>
      <c r="AD513" s="368"/>
      <c r="AE513" s="368"/>
      <c r="AF513" s="368"/>
      <c r="AG513" s="368"/>
      <c r="AH513" s="368"/>
      <c r="AI513" s="368"/>
      <c r="AJ513" s="368"/>
      <c r="AK513" s="368"/>
      <c r="AL513" s="368"/>
      <c r="AM513" s="368"/>
      <c r="AN513" s="368"/>
    </row>
    <row r="514" spans="1:40" ht="12.75" customHeight="1">
      <c r="A514" s="151">
        <f t="shared" si="273"/>
        <v>38</v>
      </c>
      <c r="B514" s="393">
        <f t="shared" si="286"/>
        <v>2280</v>
      </c>
      <c r="C514" s="186">
        <v>0</v>
      </c>
      <c r="D514" s="394">
        <f t="shared" si="274"/>
        <v>0</v>
      </c>
      <c r="E514" s="395" t="e">
        <f t="shared" ref="E514:F514" si="488">H513</f>
        <v>#N/A</v>
      </c>
      <c r="F514" s="375" t="e">
        <f t="shared" si="488"/>
        <v>#N/A</v>
      </c>
      <c r="G514" s="375" t="e">
        <f t="shared" si="276"/>
        <v>#N/A</v>
      </c>
      <c r="H514" s="395" t="e">
        <f t="shared" si="277"/>
        <v>#N/A</v>
      </c>
      <c r="I514" s="375" t="e">
        <f t="shared" si="278"/>
        <v>#N/A</v>
      </c>
      <c r="J514" s="395" t="e">
        <f t="shared" si="288"/>
        <v>#N/A</v>
      </c>
      <c r="K514" s="396" t="e">
        <f t="shared" si="279"/>
        <v>#N/A</v>
      </c>
      <c r="L514" s="368"/>
      <c r="M514" s="368"/>
      <c r="N514" s="372"/>
      <c r="O514" s="3" t="e">
        <f t="shared" si="280"/>
        <v>#N/A</v>
      </c>
      <c r="P514" s="397" t="e">
        <f t="shared" si="281"/>
        <v>#N/A</v>
      </c>
      <c r="Q514" s="3" t="e">
        <f t="shared" si="282"/>
        <v>#N/A</v>
      </c>
      <c r="R514" s="369" t="e">
        <f t="shared" si="283"/>
        <v>#N/A</v>
      </c>
      <c r="S514" s="369" t="e">
        <f t="shared" si="284"/>
        <v>#N/A</v>
      </c>
      <c r="T514" s="398" t="e">
        <f t="shared" si="285"/>
        <v>#N/A</v>
      </c>
      <c r="U514" s="368"/>
      <c r="V514" s="368"/>
      <c r="W514" s="368"/>
      <c r="X514" s="368"/>
      <c r="Y514" s="368"/>
      <c r="Z514" s="368"/>
      <c r="AA514" s="368"/>
      <c r="AB514" s="368"/>
      <c r="AC514" s="368"/>
      <c r="AD514" s="368"/>
      <c r="AE514" s="368"/>
      <c r="AF514" s="368"/>
      <c r="AG514" s="368"/>
      <c r="AH514" s="368"/>
      <c r="AI514" s="368"/>
      <c r="AJ514" s="368"/>
      <c r="AK514" s="368"/>
      <c r="AL514" s="368"/>
      <c r="AM514" s="368"/>
      <c r="AN514" s="368"/>
    </row>
    <row r="515" spans="1:40" ht="12.75" customHeight="1">
      <c r="A515" s="151">
        <f t="shared" si="273"/>
        <v>38.083333333333336</v>
      </c>
      <c r="B515" s="393">
        <f t="shared" si="286"/>
        <v>2285</v>
      </c>
      <c r="C515" s="186">
        <v>0</v>
      </c>
      <c r="D515" s="394">
        <f t="shared" si="274"/>
        <v>0</v>
      </c>
      <c r="E515" s="395" t="e">
        <f t="shared" ref="E515:F515" si="489">H514</f>
        <v>#N/A</v>
      </c>
      <c r="F515" s="375" t="e">
        <f t="shared" si="489"/>
        <v>#N/A</v>
      </c>
      <c r="G515" s="375" t="e">
        <f t="shared" si="276"/>
        <v>#N/A</v>
      </c>
      <c r="H515" s="395" t="e">
        <f t="shared" si="277"/>
        <v>#N/A</v>
      </c>
      <c r="I515" s="375" t="e">
        <f t="shared" si="278"/>
        <v>#N/A</v>
      </c>
      <c r="J515" s="395" t="e">
        <f t="shared" si="288"/>
        <v>#N/A</v>
      </c>
      <c r="K515" s="396" t="e">
        <f t="shared" si="279"/>
        <v>#N/A</v>
      </c>
      <c r="L515" s="368"/>
      <c r="M515" s="368"/>
      <c r="N515" s="372"/>
      <c r="O515" s="3" t="e">
        <f t="shared" si="280"/>
        <v>#N/A</v>
      </c>
      <c r="P515" s="397" t="e">
        <f t="shared" si="281"/>
        <v>#N/A</v>
      </c>
      <c r="Q515" s="3" t="e">
        <f t="shared" si="282"/>
        <v>#N/A</v>
      </c>
      <c r="R515" s="369" t="e">
        <f t="shared" si="283"/>
        <v>#N/A</v>
      </c>
      <c r="S515" s="369" t="e">
        <f t="shared" si="284"/>
        <v>#N/A</v>
      </c>
      <c r="T515" s="398" t="e">
        <f t="shared" si="285"/>
        <v>#N/A</v>
      </c>
      <c r="U515" s="368"/>
      <c r="V515" s="368"/>
      <c r="W515" s="368"/>
      <c r="X515" s="368"/>
      <c r="Y515" s="368"/>
      <c r="Z515" s="368"/>
      <c r="AA515" s="368"/>
      <c r="AB515" s="368"/>
      <c r="AC515" s="368"/>
      <c r="AD515" s="368"/>
      <c r="AE515" s="368"/>
      <c r="AF515" s="368"/>
      <c r="AG515" s="368"/>
      <c r="AH515" s="368"/>
      <c r="AI515" s="368"/>
      <c r="AJ515" s="368"/>
      <c r="AK515" s="368"/>
      <c r="AL515" s="368"/>
      <c r="AM515" s="368"/>
      <c r="AN515" s="368"/>
    </row>
    <row r="516" spans="1:40" ht="12.75" customHeight="1">
      <c r="A516" s="151">
        <f t="shared" si="273"/>
        <v>38.166666666666664</v>
      </c>
      <c r="B516" s="393">
        <f t="shared" si="286"/>
        <v>2290</v>
      </c>
      <c r="C516" s="186">
        <v>0</v>
      </c>
      <c r="D516" s="394">
        <f t="shared" si="274"/>
        <v>0</v>
      </c>
      <c r="E516" s="395" t="e">
        <f t="shared" ref="E516:F516" si="490">H515</f>
        <v>#N/A</v>
      </c>
      <c r="F516" s="375" t="e">
        <f t="shared" si="490"/>
        <v>#N/A</v>
      </c>
      <c r="G516" s="375" t="e">
        <f t="shared" si="276"/>
        <v>#N/A</v>
      </c>
      <c r="H516" s="395" t="e">
        <f t="shared" si="277"/>
        <v>#N/A</v>
      </c>
      <c r="I516" s="375" t="e">
        <f t="shared" si="278"/>
        <v>#N/A</v>
      </c>
      <c r="J516" s="395" t="e">
        <f t="shared" si="288"/>
        <v>#N/A</v>
      </c>
      <c r="K516" s="396" t="e">
        <f t="shared" si="279"/>
        <v>#N/A</v>
      </c>
      <c r="L516" s="368"/>
      <c r="M516" s="368"/>
      <c r="N516" s="372"/>
      <c r="O516" s="3" t="e">
        <f t="shared" si="280"/>
        <v>#N/A</v>
      </c>
      <c r="P516" s="397" t="e">
        <f t="shared" si="281"/>
        <v>#N/A</v>
      </c>
      <c r="Q516" s="3" t="e">
        <f t="shared" si="282"/>
        <v>#N/A</v>
      </c>
      <c r="R516" s="369" t="e">
        <f t="shared" si="283"/>
        <v>#N/A</v>
      </c>
      <c r="S516" s="369" t="e">
        <f t="shared" si="284"/>
        <v>#N/A</v>
      </c>
      <c r="T516" s="398" t="e">
        <f t="shared" si="285"/>
        <v>#N/A</v>
      </c>
      <c r="U516" s="368"/>
      <c r="V516" s="368"/>
      <c r="W516" s="368"/>
      <c r="X516" s="368"/>
      <c r="Y516" s="368"/>
      <c r="Z516" s="368"/>
      <c r="AA516" s="368"/>
      <c r="AB516" s="368"/>
      <c r="AC516" s="368"/>
      <c r="AD516" s="368"/>
      <c r="AE516" s="368"/>
      <c r="AF516" s="368"/>
      <c r="AG516" s="368"/>
      <c r="AH516" s="368"/>
      <c r="AI516" s="368"/>
      <c r="AJ516" s="368"/>
      <c r="AK516" s="368"/>
      <c r="AL516" s="368"/>
      <c r="AM516" s="368"/>
      <c r="AN516" s="368"/>
    </row>
    <row r="517" spans="1:40" ht="12.75" customHeight="1">
      <c r="A517" s="151">
        <f t="shared" si="273"/>
        <v>38.25</v>
      </c>
      <c r="B517" s="393">
        <f t="shared" si="286"/>
        <v>2295</v>
      </c>
      <c r="C517" s="186">
        <v>0</v>
      </c>
      <c r="D517" s="394">
        <f t="shared" si="274"/>
        <v>0</v>
      </c>
      <c r="E517" s="395" t="e">
        <f t="shared" ref="E517:F517" si="491">H516</f>
        <v>#N/A</v>
      </c>
      <c r="F517" s="375" t="e">
        <f t="shared" si="491"/>
        <v>#N/A</v>
      </c>
      <c r="G517" s="375" t="e">
        <f t="shared" si="276"/>
        <v>#N/A</v>
      </c>
      <c r="H517" s="395" t="e">
        <f t="shared" si="277"/>
        <v>#N/A</v>
      </c>
      <c r="I517" s="375" t="e">
        <f t="shared" si="278"/>
        <v>#N/A</v>
      </c>
      <c r="J517" s="395" t="e">
        <f t="shared" si="288"/>
        <v>#N/A</v>
      </c>
      <c r="K517" s="396" t="e">
        <f t="shared" si="279"/>
        <v>#N/A</v>
      </c>
      <c r="L517" s="368"/>
      <c r="M517" s="368"/>
      <c r="N517" s="372"/>
      <c r="O517" s="3" t="e">
        <f t="shared" si="280"/>
        <v>#N/A</v>
      </c>
      <c r="P517" s="397" t="e">
        <f t="shared" si="281"/>
        <v>#N/A</v>
      </c>
      <c r="Q517" s="3" t="e">
        <f t="shared" si="282"/>
        <v>#N/A</v>
      </c>
      <c r="R517" s="369" t="e">
        <f t="shared" si="283"/>
        <v>#N/A</v>
      </c>
      <c r="S517" s="369" t="e">
        <f t="shared" si="284"/>
        <v>#N/A</v>
      </c>
      <c r="T517" s="398" t="e">
        <f t="shared" si="285"/>
        <v>#N/A</v>
      </c>
      <c r="U517" s="368"/>
      <c r="V517" s="368"/>
      <c r="W517" s="368"/>
      <c r="X517" s="368"/>
      <c r="Y517" s="368"/>
      <c r="Z517" s="368"/>
      <c r="AA517" s="368"/>
      <c r="AB517" s="368"/>
      <c r="AC517" s="368"/>
      <c r="AD517" s="368"/>
      <c r="AE517" s="368"/>
      <c r="AF517" s="368"/>
      <c r="AG517" s="368"/>
      <c r="AH517" s="368"/>
      <c r="AI517" s="368"/>
      <c r="AJ517" s="368"/>
      <c r="AK517" s="368"/>
      <c r="AL517" s="368"/>
      <c r="AM517" s="368"/>
      <c r="AN517" s="368"/>
    </row>
    <row r="518" spans="1:40" ht="12.75" customHeight="1">
      <c r="A518" s="151">
        <f t="shared" si="273"/>
        <v>38.333333333333336</v>
      </c>
      <c r="B518" s="393">
        <f t="shared" si="286"/>
        <v>2300</v>
      </c>
      <c r="C518" s="186">
        <v>0</v>
      </c>
      <c r="D518" s="394">
        <f t="shared" si="274"/>
        <v>0</v>
      </c>
      <c r="E518" s="395" t="e">
        <f t="shared" ref="E518:F518" si="492">H517</f>
        <v>#N/A</v>
      </c>
      <c r="F518" s="375" t="e">
        <f t="shared" si="492"/>
        <v>#N/A</v>
      </c>
      <c r="G518" s="375" t="e">
        <f t="shared" si="276"/>
        <v>#N/A</v>
      </c>
      <c r="H518" s="395" t="e">
        <f t="shared" si="277"/>
        <v>#N/A</v>
      </c>
      <c r="I518" s="375" t="e">
        <f t="shared" si="278"/>
        <v>#N/A</v>
      </c>
      <c r="J518" s="395" t="e">
        <f t="shared" si="288"/>
        <v>#N/A</v>
      </c>
      <c r="K518" s="396" t="e">
        <f t="shared" si="279"/>
        <v>#N/A</v>
      </c>
      <c r="L518" s="368"/>
      <c r="M518" s="368"/>
      <c r="N518" s="372"/>
      <c r="O518" s="3" t="e">
        <f t="shared" si="280"/>
        <v>#N/A</v>
      </c>
      <c r="P518" s="397" t="e">
        <f t="shared" si="281"/>
        <v>#N/A</v>
      </c>
      <c r="Q518" s="3" t="e">
        <f t="shared" si="282"/>
        <v>#N/A</v>
      </c>
      <c r="R518" s="369" t="e">
        <f t="shared" si="283"/>
        <v>#N/A</v>
      </c>
      <c r="S518" s="369" t="e">
        <f t="shared" si="284"/>
        <v>#N/A</v>
      </c>
      <c r="T518" s="398" t="e">
        <f t="shared" si="285"/>
        <v>#N/A</v>
      </c>
      <c r="U518" s="368"/>
      <c r="V518" s="368"/>
      <c r="W518" s="368"/>
      <c r="X518" s="368"/>
      <c r="Y518" s="368"/>
      <c r="Z518" s="368"/>
      <c r="AA518" s="368"/>
      <c r="AB518" s="368"/>
      <c r="AC518" s="368"/>
      <c r="AD518" s="368"/>
      <c r="AE518" s="368"/>
      <c r="AF518" s="368"/>
      <c r="AG518" s="368"/>
      <c r="AH518" s="368"/>
      <c r="AI518" s="368"/>
      <c r="AJ518" s="368"/>
      <c r="AK518" s="368"/>
      <c r="AL518" s="368"/>
      <c r="AM518" s="368"/>
      <c r="AN518" s="368"/>
    </row>
    <row r="519" spans="1:40" ht="12.75" customHeight="1">
      <c r="A519" s="151">
        <f t="shared" si="273"/>
        <v>38.416666666666664</v>
      </c>
      <c r="B519" s="393">
        <f t="shared" si="286"/>
        <v>2305</v>
      </c>
      <c r="C519" s="186">
        <v>0</v>
      </c>
      <c r="D519" s="394">
        <f t="shared" si="274"/>
        <v>0</v>
      </c>
      <c r="E519" s="395" t="e">
        <f t="shared" ref="E519:F519" si="493">H518</f>
        <v>#N/A</v>
      </c>
      <c r="F519" s="375" t="e">
        <f t="shared" si="493"/>
        <v>#N/A</v>
      </c>
      <c r="G519" s="375" t="e">
        <f t="shared" si="276"/>
        <v>#N/A</v>
      </c>
      <c r="H519" s="395" t="e">
        <f t="shared" si="277"/>
        <v>#N/A</v>
      </c>
      <c r="I519" s="375" t="e">
        <f t="shared" si="278"/>
        <v>#N/A</v>
      </c>
      <c r="J519" s="395" t="e">
        <f t="shared" si="288"/>
        <v>#N/A</v>
      </c>
      <c r="K519" s="396" t="e">
        <f t="shared" si="279"/>
        <v>#N/A</v>
      </c>
      <c r="L519" s="368"/>
      <c r="M519" s="368"/>
      <c r="N519" s="372"/>
      <c r="O519" s="3" t="e">
        <f t="shared" si="280"/>
        <v>#N/A</v>
      </c>
      <c r="P519" s="397" t="e">
        <f t="shared" si="281"/>
        <v>#N/A</v>
      </c>
      <c r="Q519" s="3" t="e">
        <f t="shared" si="282"/>
        <v>#N/A</v>
      </c>
      <c r="R519" s="369" t="e">
        <f t="shared" si="283"/>
        <v>#N/A</v>
      </c>
      <c r="S519" s="369" t="e">
        <f t="shared" si="284"/>
        <v>#N/A</v>
      </c>
      <c r="T519" s="398" t="e">
        <f t="shared" si="285"/>
        <v>#N/A</v>
      </c>
      <c r="U519" s="368"/>
      <c r="V519" s="368"/>
      <c r="W519" s="368"/>
      <c r="X519" s="368"/>
      <c r="Y519" s="368"/>
      <c r="Z519" s="368"/>
      <c r="AA519" s="368"/>
      <c r="AB519" s="368"/>
      <c r="AC519" s="368"/>
      <c r="AD519" s="368"/>
      <c r="AE519" s="368"/>
      <c r="AF519" s="368"/>
      <c r="AG519" s="368"/>
      <c r="AH519" s="368"/>
      <c r="AI519" s="368"/>
      <c r="AJ519" s="368"/>
      <c r="AK519" s="368"/>
      <c r="AL519" s="368"/>
      <c r="AM519" s="368"/>
      <c r="AN519" s="368"/>
    </row>
    <row r="520" spans="1:40" ht="12.75" customHeight="1">
      <c r="A520" s="151">
        <f t="shared" si="273"/>
        <v>38.5</v>
      </c>
      <c r="B520" s="393">
        <f t="shared" si="286"/>
        <v>2310</v>
      </c>
      <c r="C520" s="186">
        <v>0</v>
      </c>
      <c r="D520" s="394">
        <f t="shared" si="274"/>
        <v>0</v>
      </c>
      <c r="E520" s="395" t="e">
        <f t="shared" ref="E520:F520" si="494">H519</f>
        <v>#N/A</v>
      </c>
      <c r="F520" s="375" t="e">
        <f t="shared" si="494"/>
        <v>#N/A</v>
      </c>
      <c r="G520" s="375" t="e">
        <f t="shared" si="276"/>
        <v>#N/A</v>
      </c>
      <c r="H520" s="395" t="e">
        <f t="shared" si="277"/>
        <v>#N/A</v>
      </c>
      <c r="I520" s="375" t="e">
        <f t="shared" si="278"/>
        <v>#N/A</v>
      </c>
      <c r="J520" s="395" t="e">
        <f t="shared" si="288"/>
        <v>#N/A</v>
      </c>
      <c r="K520" s="396" t="e">
        <f t="shared" si="279"/>
        <v>#N/A</v>
      </c>
      <c r="L520" s="368"/>
      <c r="M520" s="368"/>
      <c r="N520" s="372"/>
      <c r="O520" s="3" t="e">
        <f t="shared" si="280"/>
        <v>#N/A</v>
      </c>
      <c r="P520" s="397" t="e">
        <f t="shared" si="281"/>
        <v>#N/A</v>
      </c>
      <c r="Q520" s="3" t="e">
        <f t="shared" si="282"/>
        <v>#N/A</v>
      </c>
      <c r="R520" s="369" t="e">
        <f t="shared" si="283"/>
        <v>#N/A</v>
      </c>
      <c r="S520" s="369" t="e">
        <f t="shared" si="284"/>
        <v>#N/A</v>
      </c>
      <c r="T520" s="398" t="e">
        <f t="shared" si="285"/>
        <v>#N/A</v>
      </c>
      <c r="U520" s="368"/>
      <c r="V520" s="368"/>
      <c r="W520" s="368"/>
      <c r="X520" s="368"/>
      <c r="Y520" s="368"/>
      <c r="Z520" s="368"/>
      <c r="AA520" s="368"/>
      <c r="AB520" s="368"/>
      <c r="AC520" s="368"/>
      <c r="AD520" s="368"/>
      <c r="AE520" s="368"/>
      <c r="AF520" s="368"/>
      <c r="AG520" s="368"/>
      <c r="AH520" s="368"/>
      <c r="AI520" s="368"/>
      <c r="AJ520" s="368"/>
      <c r="AK520" s="368"/>
      <c r="AL520" s="368"/>
      <c r="AM520" s="368"/>
      <c r="AN520" s="368"/>
    </row>
    <row r="521" spans="1:40" ht="12.75" customHeight="1">
      <c r="A521" s="151">
        <f t="shared" si="273"/>
        <v>38.583333333333336</v>
      </c>
      <c r="B521" s="393">
        <f t="shared" si="286"/>
        <v>2315</v>
      </c>
      <c r="C521" s="186">
        <v>0</v>
      </c>
      <c r="D521" s="394">
        <f t="shared" si="274"/>
        <v>0</v>
      </c>
      <c r="E521" s="395" t="e">
        <f t="shared" ref="E521:F521" si="495">H520</f>
        <v>#N/A</v>
      </c>
      <c r="F521" s="375" t="e">
        <f t="shared" si="495"/>
        <v>#N/A</v>
      </c>
      <c r="G521" s="375" t="e">
        <f t="shared" si="276"/>
        <v>#N/A</v>
      </c>
      <c r="H521" s="395" t="e">
        <f t="shared" si="277"/>
        <v>#N/A</v>
      </c>
      <c r="I521" s="375" t="e">
        <f t="shared" si="278"/>
        <v>#N/A</v>
      </c>
      <c r="J521" s="395" t="e">
        <f t="shared" si="288"/>
        <v>#N/A</v>
      </c>
      <c r="K521" s="396" t="e">
        <f t="shared" si="279"/>
        <v>#N/A</v>
      </c>
      <c r="L521" s="368"/>
      <c r="M521" s="368"/>
      <c r="N521" s="372"/>
      <c r="O521" s="3" t="e">
        <f t="shared" si="280"/>
        <v>#N/A</v>
      </c>
      <c r="P521" s="397" t="e">
        <f t="shared" si="281"/>
        <v>#N/A</v>
      </c>
      <c r="Q521" s="3" t="e">
        <f t="shared" si="282"/>
        <v>#N/A</v>
      </c>
      <c r="R521" s="369" t="e">
        <f t="shared" si="283"/>
        <v>#N/A</v>
      </c>
      <c r="S521" s="369" t="e">
        <f t="shared" si="284"/>
        <v>#N/A</v>
      </c>
      <c r="T521" s="398" t="e">
        <f t="shared" si="285"/>
        <v>#N/A</v>
      </c>
      <c r="U521" s="368"/>
      <c r="V521" s="368"/>
      <c r="W521" s="368"/>
      <c r="X521" s="368"/>
      <c r="Y521" s="368"/>
      <c r="Z521" s="368"/>
      <c r="AA521" s="368"/>
      <c r="AB521" s="368"/>
      <c r="AC521" s="368"/>
      <c r="AD521" s="368"/>
      <c r="AE521" s="368"/>
      <c r="AF521" s="368"/>
      <c r="AG521" s="368"/>
      <c r="AH521" s="368"/>
      <c r="AI521" s="368"/>
      <c r="AJ521" s="368"/>
      <c r="AK521" s="368"/>
      <c r="AL521" s="368"/>
      <c r="AM521" s="368"/>
      <c r="AN521" s="368"/>
    </row>
    <row r="522" spans="1:40" ht="12.75" customHeight="1">
      <c r="A522" s="151">
        <f t="shared" si="273"/>
        <v>38.666666666666664</v>
      </c>
      <c r="B522" s="393">
        <f t="shared" si="286"/>
        <v>2320</v>
      </c>
      <c r="C522" s="186">
        <v>0</v>
      </c>
      <c r="D522" s="394">
        <f t="shared" si="274"/>
        <v>0</v>
      </c>
      <c r="E522" s="395" t="e">
        <f t="shared" ref="E522:F522" si="496">H521</f>
        <v>#N/A</v>
      </c>
      <c r="F522" s="375" t="e">
        <f t="shared" si="496"/>
        <v>#N/A</v>
      </c>
      <c r="G522" s="375" t="e">
        <f t="shared" si="276"/>
        <v>#N/A</v>
      </c>
      <c r="H522" s="395" t="e">
        <f t="shared" si="277"/>
        <v>#N/A</v>
      </c>
      <c r="I522" s="375" t="e">
        <f t="shared" si="278"/>
        <v>#N/A</v>
      </c>
      <c r="J522" s="395" t="e">
        <f t="shared" si="288"/>
        <v>#N/A</v>
      </c>
      <c r="K522" s="396" t="e">
        <f t="shared" si="279"/>
        <v>#N/A</v>
      </c>
      <c r="L522" s="368"/>
      <c r="M522" s="368"/>
      <c r="N522" s="372"/>
      <c r="O522" s="3" t="e">
        <f t="shared" si="280"/>
        <v>#N/A</v>
      </c>
      <c r="P522" s="397" t="e">
        <f t="shared" si="281"/>
        <v>#N/A</v>
      </c>
      <c r="Q522" s="3" t="e">
        <f t="shared" si="282"/>
        <v>#N/A</v>
      </c>
      <c r="R522" s="369" t="e">
        <f t="shared" si="283"/>
        <v>#N/A</v>
      </c>
      <c r="S522" s="369" t="e">
        <f t="shared" si="284"/>
        <v>#N/A</v>
      </c>
      <c r="T522" s="398" t="e">
        <f t="shared" si="285"/>
        <v>#N/A</v>
      </c>
      <c r="U522" s="368"/>
      <c r="V522" s="368"/>
      <c r="W522" s="368"/>
      <c r="X522" s="368"/>
      <c r="Y522" s="368"/>
      <c r="Z522" s="368"/>
      <c r="AA522" s="368"/>
      <c r="AB522" s="368"/>
      <c r="AC522" s="368"/>
      <c r="AD522" s="368"/>
      <c r="AE522" s="368"/>
      <c r="AF522" s="368"/>
      <c r="AG522" s="368"/>
      <c r="AH522" s="368"/>
      <c r="AI522" s="368"/>
      <c r="AJ522" s="368"/>
      <c r="AK522" s="368"/>
      <c r="AL522" s="368"/>
      <c r="AM522" s="368"/>
      <c r="AN522" s="368"/>
    </row>
    <row r="523" spans="1:40" ht="12.75" customHeight="1">
      <c r="A523" s="151">
        <f t="shared" si="273"/>
        <v>38.75</v>
      </c>
      <c r="B523" s="393">
        <f t="shared" si="286"/>
        <v>2325</v>
      </c>
      <c r="C523" s="186">
        <v>0</v>
      </c>
      <c r="D523" s="394">
        <f t="shared" si="274"/>
        <v>0</v>
      </c>
      <c r="E523" s="395" t="e">
        <f t="shared" ref="E523:F523" si="497">H522</f>
        <v>#N/A</v>
      </c>
      <c r="F523" s="375" t="e">
        <f t="shared" si="497"/>
        <v>#N/A</v>
      </c>
      <c r="G523" s="375" t="e">
        <f t="shared" si="276"/>
        <v>#N/A</v>
      </c>
      <c r="H523" s="395" t="e">
        <f t="shared" si="277"/>
        <v>#N/A</v>
      </c>
      <c r="I523" s="375" t="e">
        <f t="shared" si="278"/>
        <v>#N/A</v>
      </c>
      <c r="J523" s="395" t="e">
        <f t="shared" si="288"/>
        <v>#N/A</v>
      </c>
      <c r="K523" s="396" t="e">
        <f t="shared" si="279"/>
        <v>#N/A</v>
      </c>
      <c r="L523" s="368"/>
      <c r="M523" s="368"/>
      <c r="N523" s="372"/>
      <c r="O523" s="3" t="e">
        <f t="shared" si="280"/>
        <v>#N/A</v>
      </c>
      <c r="P523" s="397" t="e">
        <f t="shared" si="281"/>
        <v>#N/A</v>
      </c>
      <c r="Q523" s="3" t="e">
        <f t="shared" si="282"/>
        <v>#N/A</v>
      </c>
      <c r="R523" s="369" t="e">
        <f t="shared" si="283"/>
        <v>#N/A</v>
      </c>
      <c r="S523" s="369" t="e">
        <f t="shared" si="284"/>
        <v>#N/A</v>
      </c>
      <c r="T523" s="398" t="e">
        <f t="shared" si="285"/>
        <v>#N/A</v>
      </c>
      <c r="U523" s="368"/>
      <c r="V523" s="368"/>
      <c r="W523" s="368"/>
      <c r="X523" s="368"/>
      <c r="Y523" s="368"/>
      <c r="Z523" s="368"/>
      <c r="AA523" s="368"/>
      <c r="AB523" s="368"/>
      <c r="AC523" s="368"/>
      <c r="AD523" s="368"/>
      <c r="AE523" s="368"/>
      <c r="AF523" s="368"/>
      <c r="AG523" s="368"/>
      <c r="AH523" s="368"/>
      <c r="AI523" s="368"/>
      <c r="AJ523" s="368"/>
      <c r="AK523" s="368"/>
      <c r="AL523" s="368"/>
      <c r="AM523" s="368"/>
      <c r="AN523" s="368"/>
    </row>
    <row r="524" spans="1:40" ht="12.75" customHeight="1">
      <c r="A524" s="151">
        <f t="shared" si="273"/>
        <v>38.833333333333336</v>
      </c>
      <c r="B524" s="393">
        <f t="shared" si="286"/>
        <v>2330</v>
      </c>
      <c r="C524" s="186">
        <v>0</v>
      </c>
      <c r="D524" s="394">
        <f t="shared" si="274"/>
        <v>0</v>
      </c>
      <c r="E524" s="395" t="e">
        <f t="shared" ref="E524:F524" si="498">H523</f>
        <v>#N/A</v>
      </c>
      <c r="F524" s="375" t="e">
        <f t="shared" si="498"/>
        <v>#N/A</v>
      </c>
      <c r="G524" s="375" t="e">
        <f t="shared" si="276"/>
        <v>#N/A</v>
      </c>
      <c r="H524" s="395" t="e">
        <f t="shared" si="277"/>
        <v>#N/A</v>
      </c>
      <c r="I524" s="375" t="e">
        <f t="shared" si="278"/>
        <v>#N/A</v>
      </c>
      <c r="J524" s="395" t="e">
        <f t="shared" si="288"/>
        <v>#N/A</v>
      </c>
      <c r="K524" s="396" t="e">
        <f t="shared" si="279"/>
        <v>#N/A</v>
      </c>
      <c r="L524" s="368"/>
      <c r="M524" s="368"/>
      <c r="N524" s="372"/>
      <c r="O524" s="3" t="e">
        <f t="shared" si="280"/>
        <v>#N/A</v>
      </c>
      <c r="P524" s="397" t="e">
        <f t="shared" si="281"/>
        <v>#N/A</v>
      </c>
      <c r="Q524" s="3" t="e">
        <f t="shared" si="282"/>
        <v>#N/A</v>
      </c>
      <c r="R524" s="369" t="e">
        <f t="shared" si="283"/>
        <v>#N/A</v>
      </c>
      <c r="S524" s="369" t="e">
        <f t="shared" si="284"/>
        <v>#N/A</v>
      </c>
      <c r="T524" s="398" t="e">
        <f t="shared" si="285"/>
        <v>#N/A</v>
      </c>
      <c r="U524" s="368"/>
      <c r="V524" s="368"/>
      <c r="W524" s="368"/>
      <c r="X524" s="368"/>
      <c r="Y524" s="368"/>
      <c r="Z524" s="368"/>
      <c r="AA524" s="368"/>
      <c r="AB524" s="368"/>
      <c r="AC524" s="368"/>
      <c r="AD524" s="368"/>
      <c r="AE524" s="368"/>
      <c r="AF524" s="368"/>
      <c r="AG524" s="368"/>
      <c r="AH524" s="368"/>
      <c r="AI524" s="368"/>
      <c r="AJ524" s="368"/>
      <c r="AK524" s="368"/>
      <c r="AL524" s="368"/>
      <c r="AM524" s="368"/>
      <c r="AN524" s="368"/>
    </row>
    <row r="525" spans="1:40" ht="12.75" customHeight="1">
      <c r="A525" s="151">
        <f t="shared" si="273"/>
        <v>38.916666666666664</v>
      </c>
      <c r="B525" s="393">
        <f t="shared" si="286"/>
        <v>2335</v>
      </c>
      <c r="C525" s="186">
        <v>0</v>
      </c>
      <c r="D525" s="394">
        <f t="shared" si="274"/>
        <v>0</v>
      </c>
      <c r="E525" s="395" t="e">
        <f t="shared" ref="E525:F525" si="499">H524</f>
        <v>#N/A</v>
      </c>
      <c r="F525" s="375" t="e">
        <f t="shared" si="499"/>
        <v>#N/A</v>
      </c>
      <c r="G525" s="375" t="e">
        <f t="shared" si="276"/>
        <v>#N/A</v>
      </c>
      <c r="H525" s="395" t="e">
        <f t="shared" si="277"/>
        <v>#N/A</v>
      </c>
      <c r="I525" s="375" t="e">
        <f t="shared" si="278"/>
        <v>#N/A</v>
      </c>
      <c r="J525" s="395" t="e">
        <f t="shared" si="288"/>
        <v>#N/A</v>
      </c>
      <c r="K525" s="396" t="e">
        <f t="shared" si="279"/>
        <v>#N/A</v>
      </c>
      <c r="L525" s="368"/>
      <c r="M525" s="368"/>
      <c r="N525" s="372"/>
      <c r="O525" s="3" t="e">
        <f t="shared" si="280"/>
        <v>#N/A</v>
      </c>
      <c r="P525" s="397" t="e">
        <f t="shared" si="281"/>
        <v>#N/A</v>
      </c>
      <c r="Q525" s="3" t="e">
        <f t="shared" si="282"/>
        <v>#N/A</v>
      </c>
      <c r="R525" s="369" t="e">
        <f t="shared" si="283"/>
        <v>#N/A</v>
      </c>
      <c r="S525" s="369" t="e">
        <f t="shared" si="284"/>
        <v>#N/A</v>
      </c>
      <c r="T525" s="398" t="e">
        <f t="shared" si="285"/>
        <v>#N/A</v>
      </c>
      <c r="U525" s="368"/>
      <c r="V525" s="368"/>
      <c r="W525" s="368"/>
      <c r="X525" s="368"/>
      <c r="Y525" s="368"/>
      <c r="Z525" s="368"/>
      <c r="AA525" s="368"/>
      <c r="AB525" s="368"/>
      <c r="AC525" s="368"/>
      <c r="AD525" s="368"/>
      <c r="AE525" s="368"/>
      <c r="AF525" s="368"/>
      <c r="AG525" s="368"/>
      <c r="AH525" s="368"/>
      <c r="AI525" s="368"/>
      <c r="AJ525" s="368"/>
      <c r="AK525" s="368"/>
      <c r="AL525" s="368"/>
      <c r="AM525" s="368"/>
      <c r="AN525" s="368"/>
    </row>
    <row r="526" spans="1:40" ht="12.75" customHeight="1">
      <c r="A526" s="151">
        <f t="shared" si="273"/>
        <v>39</v>
      </c>
      <c r="B526" s="393">
        <f t="shared" si="286"/>
        <v>2340</v>
      </c>
      <c r="C526" s="186">
        <v>0</v>
      </c>
      <c r="D526" s="394">
        <f t="shared" si="274"/>
        <v>0</v>
      </c>
      <c r="E526" s="395" t="e">
        <f t="shared" ref="E526:F526" si="500">H525</f>
        <v>#N/A</v>
      </c>
      <c r="F526" s="375" t="e">
        <f t="shared" si="500"/>
        <v>#N/A</v>
      </c>
      <c r="G526" s="375" t="e">
        <f t="shared" si="276"/>
        <v>#N/A</v>
      </c>
      <c r="H526" s="395" t="e">
        <f t="shared" si="277"/>
        <v>#N/A</v>
      </c>
      <c r="I526" s="375" t="e">
        <f t="shared" si="278"/>
        <v>#N/A</v>
      </c>
      <c r="J526" s="395" t="e">
        <f t="shared" si="288"/>
        <v>#N/A</v>
      </c>
      <c r="K526" s="396" t="e">
        <f t="shared" si="279"/>
        <v>#N/A</v>
      </c>
      <c r="L526" s="368"/>
      <c r="M526" s="368"/>
      <c r="N526" s="372"/>
      <c r="O526" s="3" t="e">
        <f t="shared" si="280"/>
        <v>#N/A</v>
      </c>
      <c r="P526" s="397" t="e">
        <f t="shared" si="281"/>
        <v>#N/A</v>
      </c>
      <c r="Q526" s="3" t="e">
        <f t="shared" si="282"/>
        <v>#N/A</v>
      </c>
      <c r="R526" s="369" t="e">
        <f t="shared" si="283"/>
        <v>#N/A</v>
      </c>
      <c r="S526" s="369" t="e">
        <f t="shared" si="284"/>
        <v>#N/A</v>
      </c>
      <c r="T526" s="398" t="e">
        <f t="shared" si="285"/>
        <v>#N/A</v>
      </c>
      <c r="U526" s="368"/>
      <c r="V526" s="368"/>
      <c r="W526" s="368"/>
      <c r="X526" s="368"/>
      <c r="Y526" s="368"/>
      <c r="Z526" s="368"/>
      <c r="AA526" s="368"/>
      <c r="AB526" s="368"/>
      <c r="AC526" s="368"/>
      <c r="AD526" s="368"/>
      <c r="AE526" s="368"/>
      <c r="AF526" s="368"/>
      <c r="AG526" s="368"/>
      <c r="AH526" s="368"/>
      <c r="AI526" s="368"/>
      <c r="AJ526" s="368"/>
      <c r="AK526" s="368"/>
      <c r="AL526" s="368"/>
      <c r="AM526" s="368"/>
      <c r="AN526" s="368"/>
    </row>
    <row r="527" spans="1:40" ht="12.75" customHeight="1">
      <c r="A527" s="151">
        <f t="shared" si="273"/>
        <v>39.083333333333336</v>
      </c>
      <c r="B527" s="393">
        <f t="shared" si="286"/>
        <v>2345</v>
      </c>
      <c r="C527" s="186">
        <v>0</v>
      </c>
      <c r="D527" s="394">
        <f t="shared" si="274"/>
        <v>0</v>
      </c>
      <c r="E527" s="395" t="e">
        <f t="shared" ref="E527:F527" si="501">H526</f>
        <v>#N/A</v>
      </c>
      <c r="F527" s="375" t="e">
        <f t="shared" si="501"/>
        <v>#N/A</v>
      </c>
      <c r="G527" s="375" t="e">
        <f t="shared" si="276"/>
        <v>#N/A</v>
      </c>
      <c r="H527" s="395" t="e">
        <f t="shared" si="277"/>
        <v>#N/A</v>
      </c>
      <c r="I527" s="375" t="e">
        <f t="shared" si="278"/>
        <v>#N/A</v>
      </c>
      <c r="J527" s="395" t="e">
        <f t="shared" si="288"/>
        <v>#N/A</v>
      </c>
      <c r="K527" s="396" t="e">
        <f t="shared" si="279"/>
        <v>#N/A</v>
      </c>
      <c r="L527" s="368"/>
      <c r="M527" s="368"/>
      <c r="N527" s="372"/>
      <c r="O527" s="3" t="e">
        <f t="shared" si="280"/>
        <v>#N/A</v>
      </c>
      <c r="P527" s="397" t="e">
        <f t="shared" si="281"/>
        <v>#N/A</v>
      </c>
      <c r="Q527" s="3" t="e">
        <f t="shared" si="282"/>
        <v>#N/A</v>
      </c>
      <c r="R527" s="369" t="e">
        <f t="shared" si="283"/>
        <v>#N/A</v>
      </c>
      <c r="S527" s="369" t="e">
        <f t="shared" si="284"/>
        <v>#N/A</v>
      </c>
      <c r="T527" s="398" t="e">
        <f t="shared" si="285"/>
        <v>#N/A</v>
      </c>
      <c r="U527" s="368"/>
      <c r="V527" s="368"/>
      <c r="W527" s="368"/>
      <c r="X527" s="368"/>
      <c r="Y527" s="368"/>
      <c r="Z527" s="368"/>
      <c r="AA527" s="368"/>
      <c r="AB527" s="368"/>
      <c r="AC527" s="368"/>
      <c r="AD527" s="368"/>
      <c r="AE527" s="368"/>
      <c r="AF527" s="368"/>
      <c r="AG527" s="368"/>
      <c r="AH527" s="368"/>
      <c r="AI527" s="368"/>
      <c r="AJ527" s="368"/>
      <c r="AK527" s="368"/>
      <c r="AL527" s="368"/>
      <c r="AM527" s="368"/>
      <c r="AN527" s="368"/>
    </row>
    <row r="528" spans="1:40" ht="12.75" customHeight="1">
      <c r="A528" s="151">
        <f t="shared" si="273"/>
        <v>39.166666666666664</v>
      </c>
      <c r="B528" s="393">
        <f t="shared" si="286"/>
        <v>2350</v>
      </c>
      <c r="C528" s="186">
        <v>0</v>
      </c>
      <c r="D528" s="394">
        <f t="shared" si="274"/>
        <v>0</v>
      </c>
      <c r="E528" s="395" t="e">
        <f t="shared" ref="E528:F528" si="502">H527</f>
        <v>#N/A</v>
      </c>
      <c r="F528" s="375" t="e">
        <f t="shared" si="502"/>
        <v>#N/A</v>
      </c>
      <c r="G528" s="375" t="e">
        <f t="shared" si="276"/>
        <v>#N/A</v>
      </c>
      <c r="H528" s="395" t="e">
        <f t="shared" si="277"/>
        <v>#N/A</v>
      </c>
      <c r="I528" s="375" t="e">
        <f t="shared" si="278"/>
        <v>#N/A</v>
      </c>
      <c r="J528" s="395" t="e">
        <f t="shared" si="288"/>
        <v>#N/A</v>
      </c>
      <c r="K528" s="396" t="e">
        <f t="shared" si="279"/>
        <v>#N/A</v>
      </c>
      <c r="L528" s="368"/>
      <c r="M528" s="368"/>
      <c r="N528" s="372"/>
      <c r="O528" s="3" t="e">
        <f t="shared" si="280"/>
        <v>#N/A</v>
      </c>
      <c r="P528" s="397" t="e">
        <f t="shared" si="281"/>
        <v>#N/A</v>
      </c>
      <c r="Q528" s="3" t="e">
        <f t="shared" si="282"/>
        <v>#N/A</v>
      </c>
      <c r="R528" s="369" t="e">
        <f t="shared" si="283"/>
        <v>#N/A</v>
      </c>
      <c r="S528" s="369" t="e">
        <f t="shared" si="284"/>
        <v>#N/A</v>
      </c>
      <c r="T528" s="398" t="e">
        <f t="shared" si="285"/>
        <v>#N/A</v>
      </c>
      <c r="U528" s="368"/>
      <c r="V528" s="368"/>
      <c r="W528" s="368"/>
      <c r="X528" s="368"/>
      <c r="Y528" s="368"/>
      <c r="Z528" s="368"/>
      <c r="AA528" s="368"/>
      <c r="AB528" s="368"/>
      <c r="AC528" s="368"/>
      <c r="AD528" s="368"/>
      <c r="AE528" s="368"/>
      <c r="AF528" s="368"/>
      <c r="AG528" s="368"/>
      <c r="AH528" s="368"/>
      <c r="AI528" s="368"/>
      <c r="AJ528" s="368"/>
      <c r="AK528" s="368"/>
      <c r="AL528" s="368"/>
      <c r="AM528" s="368"/>
      <c r="AN528" s="368"/>
    </row>
    <row r="529" spans="1:40" ht="12.75" customHeight="1">
      <c r="A529" s="151">
        <f t="shared" si="273"/>
        <v>39.25</v>
      </c>
      <c r="B529" s="393">
        <f t="shared" si="286"/>
        <v>2355</v>
      </c>
      <c r="C529" s="186">
        <v>0</v>
      </c>
      <c r="D529" s="394">
        <f t="shared" si="274"/>
        <v>0</v>
      </c>
      <c r="E529" s="395" t="e">
        <f t="shared" ref="E529:F529" si="503">H528</f>
        <v>#N/A</v>
      </c>
      <c r="F529" s="375" t="e">
        <f t="shared" si="503"/>
        <v>#N/A</v>
      </c>
      <c r="G529" s="375" t="e">
        <f t="shared" si="276"/>
        <v>#N/A</v>
      </c>
      <c r="H529" s="395" t="e">
        <f t="shared" si="277"/>
        <v>#N/A</v>
      </c>
      <c r="I529" s="375" t="e">
        <f t="shared" si="278"/>
        <v>#N/A</v>
      </c>
      <c r="J529" s="395" t="e">
        <f t="shared" si="288"/>
        <v>#N/A</v>
      </c>
      <c r="K529" s="396" t="e">
        <f t="shared" si="279"/>
        <v>#N/A</v>
      </c>
      <c r="L529" s="368"/>
      <c r="M529" s="368"/>
      <c r="N529" s="372"/>
      <c r="O529" s="3" t="e">
        <f t="shared" si="280"/>
        <v>#N/A</v>
      </c>
      <c r="P529" s="397" t="e">
        <f t="shared" si="281"/>
        <v>#N/A</v>
      </c>
      <c r="Q529" s="3" t="e">
        <f t="shared" si="282"/>
        <v>#N/A</v>
      </c>
      <c r="R529" s="369" t="e">
        <f t="shared" si="283"/>
        <v>#N/A</v>
      </c>
      <c r="S529" s="369" t="e">
        <f t="shared" si="284"/>
        <v>#N/A</v>
      </c>
      <c r="T529" s="398" t="e">
        <f t="shared" si="285"/>
        <v>#N/A</v>
      </c>
      <c r="U529" s="368"/>
      <c r="V529" s="368"/>
      <c r="W529" s="368"/>
      <c r="X529" s="368"/>
      <c r="Y529" s="368"/>
      <c r="Z529" s="368"/>
      <c r="AA529" s="368"/>
      <c r="AB529" s="368"/>
      <c r="AC529" s="368"/>
      <c r="AD529" s="368"/>
      <c r="AE529" s="368"/>
      <c r="AF529" s="368"/>
      <c r="AG529" s="368"/>
      <c r="AH529" s="368"/>
      <c r="AI529" s="368"/>
      <c r="AJ529" s="368"/>
      <c r="AK529" s="368"/>
      <c r="AL529" s="368"/>
      <c r="AM529" s="368"/>
      <c r="AN529" s="368"/>
    </row>
    <row r="530" spans="1:40" ht="12.75" customHeight="1">
      <c r="A530" s="151">
        <f t="shared" si="273"/>
        <v>39.333333333333336</v>
      </c>
      <c r="B530" s="393">
        <f t="shared" si="286"/>
        <v>2360</v>
      </c>
      <c r="C530" s="186">
        <v>0</v>
      </c>
      <c r="D530" s="394">
        <f t="shared" si="274"/>
        <v>0</v>
      </c>
      <c r="E530" s="395" t="e">
        <f t="shared" ref="E530:F530" si="504">H529</f>
        <v>#N/A</v>
      </c>
      <c r="F530" s="375" t="e">
        <f t="shared" si="504"/>
        <v>#N/A</v>
      </c>
      <c r="G530" s="375" t="e">
        <f t="shared" si="276"/>
        <v>#N/A</v>
      </c>
      <c r="H530" s="395" t="e">
        <f t="shared" si="277"/>
        <v>#N/A</v>
      </c>
      <c r="I530" s="375" t="e">
        <f t="shared" si="278"/>
        <v>#N/A</v>
      </c>
      <c r="J530" s="395" t="e">
        <f t="shared" si="288"/>
        <v>#N/A</v>
      </c>
      <c r="K530" s="396" t="e">
        <f t="shared" si="279"/>
        <v>#N/A</v>
      </c>
      <c r="L530" s="368"/>
      <c r="M530" s="368"/>
      <c r="N530" s="372"/>
      <c r="O530" s="3" t="e">
        <f t="shared" si="280"/>
        <v>#N/A</v>
      </c>
      <c r="P530" s="397" t="e">
        <f t="shared" si="281"/>
        <v>#N/A</v>
      </c>
      <c r="Q530" s="3" t="e">
        <f t="shared" si="282"/>
        <v>#N/A</v>
      </c>
      <c r="R530" s="369" t="e">
        <f t="shared" si="283"/>
        <v>#N/A</v>
      </c>
      <c r="S530" s="369" t="e">
        <f t="shared" si="284"/>
        <v>#N/A</v>
      </c>
      <c r="T530" s="398" t="e">
        <f t="shared" si="285"/>
        <v>#N/A</v>
      </c>
      <c r="U530" s="368"/>
      <c r="V530" s="368"/>
      <c r="W530" s="368"/>
      <c r="X530" s="368"/>
      <c r="Y530" s="368"/>
      <c r="Z530" s="368"/>
      <c r="AA530" s="368"/>
      <c r="AB530" s="368"/>
      <c r="AC530" s="368"/>
      <c r="AD530" s="368"/>
      <c r="AE530" s="368"/>
      <c r="AF530" s="368"/>
      <c r="AG530" s="368"/>
      <c r="AH530" s="368"/>
      <c r="AI530" s="368"/>
      <c r="AJ530" s="368"/>
      <c r="AK530" s="368"/>
      <c r="AL530" s="368"/>
      <c r="AM530" s="368"/>
      <c r="AN530" s="368"/>
    </row>
    <row r="531" spans="1:40" ht="12.75" customHeight="1">
      <c r="A531" s="151">
        <f t="shared" si="273"/>
        <v>39.416666666666664</v>
      </c>
      <c r="B531" s="393">
        <f t="shared" si="286"/>
        <v>2365</v>
      </c>
      <c r="C531" s="186">
        <v>0</v>
      </c>
      <c r="D531" s="394">
        <f t="shared" si="274"/>
        <v>0</v>
      </c>
      <c r="E531" s="395" t="e">
        <f t="shared" ref="E531:F531" si="505">H530</f>
        <v>#N/A</v>
      </c>
      <c r="F531" s="375" t="e">
        <f t="shared" si="505"/>
        <v>#N/A</v>
      </c>
      <c r="G531" s="375" t="e">
        <f t="shared" si="276"/>
        <v>#N/A</v>
      </c>
      <c r="H531" s="395" t="e">
        <f t="shared" si="277"/>
        <v>#N/A</v>
      </c>
      <c r="I531" s="375" t="e">
        <f t="shared" si="278"/>
        <v>#N/A</v>
      </c>
      <c r="J531" s="395" t="e">
        <f t="shared" si="288"/>
        <v>#N/A</v>
      </c>
      <c r="K531" s="396" t="e">
        <f t="shared" si="279"/>
        <v>#N/A</v>
      </c>
      <c r="L531" s="368"/>
      <c r="M531" s="368"/>
      <c r="N531" s="372"/>
      <c r="O531" s="3" t="e">
        <f t="shared" si="280"/>
        <v>#N/A</v>
      </c>
      <c r="P531" s="397" t="e">
        <f t="shared" si="281"/>
        <v>#N/A</v>
      </c>
      <c r="Q531" s="3" t="e">
        <f t="shared" si="282"/>
        <v>#N/A</v>
      </c>
      <c r="R531" s="369" t="e">
        <f t="shared" si="283"/>
        <v>#N/A</v>
      </c>
      <c r="S531" s="369" t="e">
        <f t="shared" si="284"/>
        <v>#N/A</v>
      </c>
      <c r="T531" s="398" t="e">
        <f t="shared" si="285"/>
        <v>#N/A</v>
      </c>
      <c r="U531" s="368"/>
      <c r="V531" s="368"/>
      <c r="W531" s="368"/>
      <c r="X531" s="368"/>
      <c r="Y531" s="368"/>
      <c r="Z531" s="368"/>
      <c r="AA531" s="368"/>
      <c r="AB531" s="368"/>
      <c r="AC531" s="368"/>
      <c r="AD531" s="368"/>
      <c r="AE531" s="368"/>
      <c r="AF531" s="368"/>
      <c r="AG531" s="368"/>
      <c r="AH531" s="368"/>
      <c r="AI531" s="368"/>
      <c r="AJ531" s="368"/>
      <c r="AK531" s="368"/>
      <c r="AL531" s="368"/>
      <c r="AM531" s="368"/>
      <c r="AN531" s="368"/>
    </row>
    <row r="532" spans="1:40" ht="12.75" customHeight="1">
      <c r="A532" s="151">
        <f t="shared" si="273"/>
        <v>39.5</v>
      </c>
      <c r="B532" s="393">
        <f t="shared" si="286"/>
        <v>2370</v>
      </c>
      <c r="C532" s="186">
        <v>0</v>
      </c>
      <c r="D532" s="394">
        <f t="shared" si="274"/>
        <v>0</v>
      </c>
      <c r="E532" s="395" t="e">
        <f t="shared" ref="E532:F532" si="506">H531</f>
        <v>#N/A</v>
      </c>
      <c r="F532" s="375" t="e">
        <f t="shared" si="506"/>
        <v>#N/A</v>
      </c>
      <c r="G532" s="375" t="e">
        <f t="shared" si="276"/>
        <v>#N/A</v>
      </c>
      <c r="H532" s="395" t="e">
        <f t="shared" si="277"/>
        <v>#N/A</v>
      </c>
      <c r="I532" s="375" t="e">
        <f t="shared" si="278"/>
        <v>#N/A</v>
      </c>
      <c r="J532" s="395" t="e">
        <f t="shared" si="288"/>
        <v>#N/A</v>
      </c>
      <c r="K532" s="396" t="e">
        <f t="shared" si="279"/>
        <v>#N/A</v>
      </c>
      <c r="L532" s="368"/>
      <c r="M532" s="368"/>
      <c r="N532" s="372"/>
      <c r="O532" s="3" t="e">
        <f t="shared" si="280"/>
        <v>#N/A</v>
      </c>
      <c r="P532" s="397" t="e">
        <f t="shared" si="281"/>
        <v>#N/A</v>
      </c>
      <c r="Q532" s="3" t="e">
        <f t="shared" si="282"/>
        <v>#N/A</v>
      </c>
      <c r="R532" s="369" t="e">
        <f t="shared" si="283"/>
        <v>#N/A</v>
      </c>
      <c r="S532" s="369" t="e">
        <f t="shared" si="284"/>
        <v>#N/A</v>
      </c>
      <c r="T532" s="398" t="e">
        <f t="shared" si="285"/>
        <v>#N/A</v>
      </c>
      <c r="U532" s="368"/>
      <c r="V532" s="368"/>
      <c r="W532" s="368"/>
      <c r="X532" s="368"/>
      <c r="Y532" s="368"/>
      <c r="Z532" s="368"/>
      <c r="AA532" s="368"/>
      <c r="AB532" s="368"/>
      <c r="AC532" s="368"/>
      <c r="AD532" s="368"/>
      <c r="AE532" s="368"/>
      <c r="AF532" s="368"/>
      <c r="AG532" s="368"/>
      <c r="AH532" s="368"/>
      <c r="AI532" s="368"/>
      <c r="AJ532" s="368"/>
      <c r="AK532" s="368"/>
      <c r="AL532" s="368"/>
      <c r="AM532" s="368"/>
      <c r="AN532" s="368"/>
    </row>
    <row r="533" spans="1:40" ht="12.75" customHeight="1">
      <c r="A533" s="151">
        <f t="shared" si="273"/>
        <v>39.583333333333336</v>
      </c>
      <c r="B533" s="393">
        <f t="shared" si="286"/>
        <v>2375</v>
      </c>
      <c r="C533" s="186">
        <v>0</v>
      </c>
      <c r="D533" s="394">
        <f t="shared" si="274"/>
        <v>0</v>
      </c>
      <c r="E533" s="395" t="e">
        <f t="shared" ref="E533:F533" si="507">H532</f>
        <v>#N/A</v>
      </c>
      <c r="F533" s="375" t="e">
        <f t="shared" si="507"/>
        <v>#N/A</v>
      </c>
      <c r="G533" s="375" t="e">
        <f t="shared" si="276"/>
        <v>#N/A</v>
      </c>
      <c r="H533" s="395" t="e">
        <f t="shared" si="277"/>
        <v>#N/A</v>
      </c>
      <c r="I533" s="375" t="e">
        <f t="shared" si="278"/>
        <v>#N/A</v>
      </c>
      <c r="J533" s="395" t="e">
        <f t="shared" si="288"/>
        <v>#N/A</v>
      </c>
      <c r="K533" s="396" t="e">
        <f t="shared" si="279"/>
        <v>#N/A</v>
      </c>
      <c r="L533" s="368"/>
      <c r="M533" s="368"/>
      <c r="N533" s="372"/>
      <c r="O533" s="3" t="e">
        <f t="shared" si="280"/>
        <v>#N/A</v>
      </c>
      <c r="P533" s="397" t="e">
        <f t="shared" si="281"/>
        <v>#N/A</v>
      </c>
      <c r="Q533" s="3" t="e">
        <f t="shared" si="282"/>
        <v>#N/A</v>
      </c>
      <c r="R533" s="369" t="e">
        <f t="shared" si="283"/>
        <v>#N/A</v>
      </c>
      <c r="S533" s="369" t="e">
        <f t="shared" si="284"/>
        <v>#N/A</v>
      </c>
      <c r="T533" s="398" t="e">
        <f t="shared" si="285"/>
        <v>#N/A</v>
      </c>
      <c r="U533" s="368"/>
      <c r="V533" s="368"/>
      <c r="W533" s="368"/>
      <c r="X533" s="368"/>
      <c r="Y533" s="368"/>
      <c r="Z533" s="368"/>
      <c r="AA533" s="368"/>
      <c r="AB533" s="368"/>
      <c r="AC533" s="368"/>
      <c r="AD533" s="368"/>
      <c r="AE533" s="368"/>
      <c r="AF533" s="368"/>
      <c r="AG533" s="368"/>
      <c r="AH533" s="368"/>
      <c r="AI533" s="368"/>
      <c r="AJ533" s="368"/>
      <c r="AK533" s="368"/>
      <c r="AL533" s="368"/>
      <c r="AM533" s="368"/>
      <c r="AN533" s="368"/>
    </row>
    <row r="534" spans="1:40" ht="12.75" customHeight="1">
      <c r="A534" s="151">
        <f t="shared" si="273"/>
        <v>39.666666666666664</v>
      </c>
      <c r="B534" s="393">
        <f t="shared" si="286"/>
        <v>2380</v>
      </c>
      <c r="C534" s="186">
        <v>0</v>
      </c>
      <c r="D534" s="394">
        <f t="shared" si="274"/>
        <v>0</v>
      </c>
      <c r="E534" s="395" t="e">
        <f t="shared" ref="E534:F534" si="508">H533</f>
        <v>#N/A</v>
      </c>
      <c r="F534" s="375" t="e">
        <f t="shared" si="508"/>
        <v>#N/A</v>
      </c>
      <c r="G534" s="375" t="e">
        <f t="shared" si="276"/>
        <v>#N/A</v>
      </c>
      <c r="H534" s="395" t="e">
        <f t="shared" si="277"/>
        <v>#N/A</v>
      </c>
      <c r="I534" s="375" t="e">
        <f t="shared" si="278"/>
        <v>#N/A</v>
      </c>
      <c r="J534" s="395" t="e">
        <f t="shared" si="288"/>
        <v>#N/A</v>
      </c>
      <c r="K534" s="396" t="e">
        <f t="shared" si="279"/>
        <v>#N/A</v>
      </c>
      <c r="L534" s="368"/>
      <c r="M534" s="368"/>
      <c r="N534" s="372"/>
      <c r="O534" s="3" t="e">
        <f t="shared" si="280"/>
        <v>#N/A</v>
      </c>
      <c r="P534" s="397" t="e">
        <f t="shared" si="281"/>
        <v>#N/A</v>
      </c>
      <c r="Q534" s="3" t="e">
        <f t="shared" si="282"/>
        <v>#N/A</v>
      </c>
      <c r="R534" s="369" t="e">
        <f t="shared" si="283"/>
        <v>#N/A</v>
      </c>
      <c r="S534" s="369" t="e">
        <f t="shared" si="284"/>
        <v>#N/A</v>
      </c>
      <c r="T534" s="398" t="e">
        <f t="shared" si="285"/>
        <v>#N/A</v>
      </c>
      <c r="U534" s="368"/>
      <c r="V534" s="368"/>
      <c r="W534" s="368"/>
      <c r="X534" s="368"/>
      <c r="Y534" s="368"/>
      <c r="Z534" s="368"/>
      <c r="AA534" s="368"/>
      <c r="AB534" s="368"/>
      <c r="AC534" s="368"/>
      <c r="AD534" s="368"/>
      <c r="AE534" s="368"/>
      <c r="AF534" s="368"/>
      <c r="AG534" s="368"/>
      <c r="AH534" s="368"/>
      <c r="AI534" s="368"/>
      <c r="AJ534" s="368"/>
      <c r="AK534" s="368"/>
      <c r="AL534" s="368"/>
      <c r="AM534" s="368"/>
      <c r="AN534" s="368"/>
    </row>
    <row r="535" spans="1:40" ht="12.75" customHeight="1">
      <c r="A535" s="151">
        <f t="shared" si="273"/>
        <v>39.75</v>
      </c>
      <c r="B535" s="393">
        <f t="shared" si="286"/>
        <v>2385</v>
      </c>
      <c r="C535" s="186">
        <v>0</v>
      </c>
      <c r="D535" s="394">
        <f t="shared" si="274"/>
        <v>0</v>
      </c>
      <c r="E535" s="395" t="e">
        <f t="shared" ref="E535:F535" si="509">H534</f>
        <v>#N/A</v>
      </c>
      <c r="F535" s="375" t="e">
        <f t="shared" si="509"/>
        <v>#N/A</v>
      </c>
      <c r="G535" s="375" t="e">
        <f t="shared" si="276"/>
        <v>#N/A</v>
      </c>
      <c r="H535" s="395" t="e">
        <f t="shared" si="277"/>
        <v>#N/A</v>
      </c>
      <c r="I535" s="375" t="e">
        <f t="shared" si="278"/>
        <v>#N/A</v>
      </c>
      <c r="J535" s="395" t="e">
        <f t="shared" si="288"/>
        <v>#N/A</v>
      </c>
      <c r="K535" s="396" t="e">
        <f t="shared" si="279"/>
        <v>#N/A</v>
      </c>
      <c r="L535" s="368"/>
      <c r="M535" s="368"/>
      <c r="N535" s="372"/>
      <c r="O535" s="3" t="e">
        <f t="shared" si="280"/>
        <v>#N/A</v>
      </c>
      <c r="P535" s="397" t="e">
        <f t="shared" si="281"/>
        <v>#N/A</v>
      </c>
      <c r="Q535" s="3" t="e">
        <f t="shared" si="282"/>
        <v>#N/A</v>
      </c>
      <c r="R535" s="369" t="e">
        <f t="shared" si="283"/>
        <v>#N/A</v>
      </c>
      <c r="S535" s="369" t="e">
        <f t="shared" si="284"/>
        <v>#N/A</v>
      </c>
      <c r="T535" s="398" t="e">
        <f t="shared" si="285"/>
        <v>#N/A</v>
      </c>
      <c r="U535" s="368"/>
      <c r="V535" s="368"/>
      <c r="W535" s="368"/>
      <c r="X535" s="368"/>
      <c r="Y535" s="368"/>
      <c r="Z535" s="368"/>
      <c r="AA535" s="368"/>
      <c r="AB535" s="368"/>
      <c r="AC535" s="368"/>
      <c r="AD535" s="368"/>
      <c r="AE535" s="368"/>
      <c r="AF535" s="368"/>
      <c r="AG535" s="368"/>
      <c r="AH535" s="368"/>
      <c r="AI535" s="368"/>
      <c r="AJ535" s="368"/>
      <c r="AK535" s="368"/>
      <c r="AL535" s="368"/>
      <c r="AM535" s="368"/>
      <c r="AN535" s="368"/>
    </row>
    <row r="536" spans="1:40" ht="12.75" customHeight="1">
      <c r="A536" s="151">
        <f t="shared" si="273"/>
        <v>39.833333333333336</v>
      </c>
      <c r="B536" s="393">
        <f t="shared" si="286"/>
        <v>2390</v>
      </c>
      <c r="C536" s="186">
        <v>0</v>
      </c>
      <c r="D536" s="394">
        <f t="shared" si="274"/>
        <v>0</v>
      </c>
      <c r="E536" s="395" t="e">
        <f t="shared" ref="E536:F536" si="510">H535</f>
        <v>#N/A</v>
      </c>
      <c r="F536" s="375" t="e">
        <f t="shared" si="510"/>
        <v>#N/A</v>
      </c>
      <c r="G536" s="375" t="e">
        <f t="shared" si="276"/>
        <v>#N/A</v>
      </c>
      <c r="H536" s="395" t="e">
        <f t="shared" si="277"/>
        <v>#N/A</v>
      </c>
      <c r="I536" s="375" t="e">
        <f t="shared" si="278"/>
        <v>#N/A</v>
      </c>
      <c r="J536" s="395" t="e">
        <f t="shared" si="288"/>
        <v>#N/A</v>
      </c>
      <c r="K536" s="396" t="e">
        <f t="shared" si="279"/>
        <v>#N/A</v>
      </c>
      <c r="L536" s="368"/>
      <c r="M536" s="368"/>
      <c r="N536" s="372"/>
      <c r="O536" s="3" t="e">
        <f t="shared" si="280"/>
        <v>#N/A</v>
      </c>
      <c r="P536" s="397" t="e">
        <f t="shared" si="281"/>
        <v>#N/A</v>
      </c>
      <c r="Q536" s="3" t="e">
        <f t="shared" si="282"/>
        <v>#N/A</v>
      </c>
      <c r="R536" s="369" t="e">
        <f t="shared" si="283"/>
        <v>#N/A</v>
      </c>
      <c r="S536" s="369" t="e">
        <f t="shared" si="284"/>
        <v>#N/A</v>
      </c>
      <c r="T536" s="398" t="e">
        <f t="shared" si="285"/>
        <v>#N/A</v>
      </c>
      <c r="U536" s="368"/>
      <c r="V536" s="368"/>
      <c r="W536" s="368"/>
      <c r="X536" s="368"/>
      <c r="Y536" s="368"/>
      <c r="Z536" s="368"/>
      <c r="AA536" s="368"/>
      <c r="AB536" s="368"/>
      <c r="AC536" s="368"/>
      <c r="AD536" s="368"/>
      <c r="AE536" s="368"/>
      <c r="AF536" s="368"/>
      <c r="AG536" s="368"/>
      <c r="AH536" s="368"/>
      <c r="AI536" s="368"/>
      <c r="AJ536" s="368"/>
      <c r="AK536" s="368"/>
      <c r="AL536" s="368"/>
      <c r="AM536" s="368"/>
      <c r="AN536" s="368"/>
    </row>
    <row r="537" spans="1:40" ht="12.75" customHeight="1">
      <c r="A537" s="151">
        <f t="shared" si="273"/>
        <v>39.916666666666664</v>
      </c>
      <c r="B537" s="393">
        <f t="shared" si="286"/>
        <v>2395</v>
      </c>
      <c r="C537" s="186">
        <v>0</v>
      </c>
      <c r="D537" s="394">
        <f t="shared" si="274"/>
        <v>0</v>
      </c>
      <c r="E537" s="395" t="e">
        <f t="shared" ref="E537:F537" si="511">H536</f>
        <v>#N/A</v>
      </c>
      <c r="F537" s="375" t="e">
        <f t="shared" si="511"/>
        <v>#N/A</v>
      </c>
      <c r="G537" s="375" t="e">
        <f t="shared" si="276"/>
        <v>#N/A</v>
      </c>
      <c r="H537" s="395" t="e">
        <f t="shared" si="277"/>
        <v>#N/A</v>
      </c>
      <c r="I537" s="375" t="e">
        <f t="shared" si="278"/>
        <v>#N/A</v>
      </c>
      <c r="J537" s="395" t="e">
        <f t="shared" si="288"/>
        <v>#N/A</v>
      </c>
      <c r="K537" s="396" t="e">
        <f t="shared" si="279"/>
        <v>#N/A</v>
      </c>
      <c r="L537" s="368"/>
      <c r="M537" s="368"/>
      <c r="N537" s="372"/>
      <c r="O537" s="3" t="e">
        <f t="shared" si="280"/>
        <v>#N/A</v>
      </c>
      <c r="P537" s="397" t="e">
        <f t="shared" si="281"/>
        <v>#N/A</v>
      </c>
      <c r="Q537" s="3" t="e">
        <f t="shared" si="282"/>
        <v>#N/A</v>
      </c>
      <c r="R537" s="369" t="e">
        <f t="shared" si="283"/>
        <v>#N/A</v>
      </c>
      <c r="S537" s="369" t="e">
        <f t="shared" si="284"/>
        <v>#N/A</v>
      </c>
      <c r="T537" s="398" t="e">
        <f t="shared" si="285"/>
        <v>#N/A</v>
      </c>
      <c r="U537" s="368"/>
      <c r="V537" s="368"/>
      <c r="W537" s="368"/>
      <c r="X537" s="368"/>
      <c r="Y537" s="368"/>
      <c r="Z537" s="368"/>
      <c r="AA537" s="368"/>
      <c r="AB537" s="368"/>
      <c r="AC537" s="368"/>
      <c r="AD537" s="368"/>
      <c r="AE537" s="368"/>
      <c r="AF537" s="368"/>
      <c r="AG537" s="368"/>
      <c r="AH537" s="368"/>
      <c r="AI537" s="368"/>
      <c r="AJ537" s="368"/>
      <c r="AK537" s="368"/>
      <c r="AL537" s="368"/>
      <c r="AM537" s="368"/>
      <c r="AN537" s="368"/>
    </row>
    <row r="538" spans="1:40" ht="12.75" customHeight="1">
      <c r="A538" s="151">
        <f t="shared" si="273"/>
        <v>40</v>
      </c>
      <c r="B538" s="393">
        <f t="shared" si="286"/>
        <v>2400</v>
      </c>
      <c r="C538" s="186">
        <v>0</v>
      </c>
      <c r="D538" s="394">
        <f t="shared" si="274"/>
        <v>0</v>
      </c>
      <c r="E538" s="395" t="e">
        <f t="shared" ref="E538:F538" si="512">H537</f>
        <v>#N/A</v>
      </c>
      <c r="F538" s="375" t="e">
        <f t="shared" si="512"/>
        <v>#N/A</v>
      </c>
      <c r="G538" s="375" t="e">
        <f t="shared" si="276"/>
        <v>#N/A</v>
      </c>
      <c r="H538" s="395" t="e">
        <f t="shared" si="277"/>
        <v>#N/A</v>
      </c>
      <c r="I538" s="375" t="e">
        <f t="shared" si="278"/>
        <v>#N/A</v>
      </c>
      <c r="J538" s="395" t="e">
        <f t="shared" si="288"/>
        <v>#N/A</v>
      </c>
      <c r="K538" s="396" t="e">
        <f t="shared" si="279"/>
        <v>#N/A</v>
      </c>
      <c r="L538" s="368"/>
      <c r="M538" s="368"/>
      <c r="N538" s="372"/>
      <c r="O538" s="3" t="e">
        <f t="shared" si="280"/>
        <v>#N/A</v>
      </c>
      <c r="P538" s="397" t="e">
        <f t="shared" si="281"/>
        <v>#N/A</v>
      </c>
      <c r="Q538" s="3" t="e">
        <f t="shared" si="282"/>
        <v>#N/A</v>
      </c>
      <c r="R538" s="369" t="e">
        <f t="shared" si="283"/>
        <v>#N/A</v>
      </c>
      <c r="S538" s="369" t="e">
        <f t="shared" si="284"/>
        <v>#N/A</v>
      </c>
      <c r="T538" s="398" t="e">
        <f t="shared" si="285"/>
        <v>#N/A</v>
      </c>
      <c r="U538" s="368"/>
      <c r="V538" s="368"/>
      <c r="W538" s="368"/>
      <c r="X538" s="368"/>
      <c r="Y538" s="368"/>
      <c r="Z538" s="368"/>
      <c r="AA538" s="368"/>
      <c r="AB538" s="368"/>
      <c r="AC538" s="368"/>
      <c r="AD538" s="368"/>
      <c r="AE538" s="368"/>
      <c r="AF538" s="368"/>
      <c r="AG538" s="368"/>
      <c r="AH538" s="368"/>
      <c r="AI538" s="368"/>
      <c r="AJ538" s="368"/>
      <c r="AK538" s="368"/>
      <c r="AL538" s="368"/>
      <c r="AM538" s="368"/>
      <c r="AN538" s="368"/>
    </row>
    <row r="539" spans="1:40" ht="12.75" customHeight="1">
      <c r="A539" s="151">
        <f t="shared" si="273"/>
        <v>40.083333333333336</v>
      </c>
      <c r="B539" s="393">
        <f t="shared" si="286"/>
        <v>2405</v>
      </c>
      <c r="C539" s="186">
        <v>0</v>
      </c>
      <c r="D539" s="394">
        <f t="shared" si="274"/>
        <v>0</v>
      </c>
      <c r="E539" s="395" t="e">
        <f t="shared" ref="E539:F539" si="513">H538</f>
        <v>#N/A</v>
      </c>
      <c r="F539" s="375" t="e">
        <f t="shared" si="513"/>
        <v>#N/A</v>
      </c>
      <c r="G539" s="375" t="e">
        <f t="shared" si="276"/>
        <v>#N/A</v>
      </c>
      <c r="H539" s="395" t="e">
        <f t="shared" si="277"/>
        <v>#N/A</v>
      </c>
      <c r="I539" s="375" t="e">
        <f t="shared" si="278"/>
        <v>#N/A</v>
      </c>
      <c r="J539" s="395" t="e">
        <f t="shared" si="288"/>
        <v>#N/A</v>
      </c>
      <c r="K539" s="396" t="e">
        <f t="shared" si="279"/>
        <v>#N/A</v>
      </c>
      <c r="L539" s="368"/>
      <c r="M539" s="368"/>
      <c r="N539" s="372"/>
      <c r="O539" s="3" t="e">
        <f t="shared" si="280"/>
        <v>#N/A</v>
      </c>
      <c r="P539" s="397" t="e">
        <f t="shared" si="281"/>
        <v>#N/A</v>
      </c>
      <c r="Q539" s="3" t="e">
        <f t="shared" si="282"/>
        <v>#N/A</v>
      </c>
      <c r="R539" s="369" t="e">
        <f t="shared" si="283"/>
        <v>#N/A</v>
      </c>
      <c r="S539" s="369" t="e">
        <f t="shared" si="284"/>
        <v>#N/A</v>
      </c>
      <c r="T539" s="398" t="e">
        <f t="shared" si="285"/>
        <v>#N/A</v>
      </c>
      <c r="U539" s="368"/>
      <c r="V539" s="368"/>
      <c r="W539" s="368"/>
      <c r="X539" s="368"/>
      <c r="Y539" s="368"/>
      <c r="Z539" s="368"/>
      <c r="AA539" s="368"/>
      <c r="AB539" s="368"/>
      <c r="AC539" s="368"/>
      <c r="AD539" s="368"/>
      <c r="AE539" s="368"/>
      <c r="AF539" s="368"/>
      <c r="AG539" s="368"/>
      <c r="AH539" s="368"/>
      <c r="AI539" s="368"/>
      <c r="AJ539" s="368"/>
      <c r="AK539" s="368"/>
      <c r="AL539" s="368"/>
      <c r="AM539" s="368"/>
      <c r="AN539" s="368"/>
    </row>
    <row r="540" spans="1:40" ht="12.75" customHeight="1">
      <c r="A540" s="151">
        <f t="shared" si="273"/>
        <v>40.166666666666664</v>
      </c>
      <c r="B540" s="393">
        <f t="shared" si="286"/>
        <v>2410</v>
      </c>
      <c r="C540" s="186">
        <v>0</v>
      </c>
      <c r="D540" s="394">
        <f t="shared" si="274"/>
        <v>0</v>
      </c>
      <c r="E540" s="395" t="e">
        <f t="shared" ref="E540:F540" si="514">H539</f>
        <v>#N/A</v>
      </c>
      <c r="F540" s="375" t="e">
        <f t="shared" si="514"/>
        <v>#N/A</v>
      </c>
      <c r="G540" s="375" t="e">
        <f t="shared" si="276"/>
        <v>#N/A</v>
      </c>
      <c r="H540" s="395" t="e">
        <f t="shared" si="277"/>
        <v>#N/A</v>
      </c>
      <c r="I540" s="375" t="e">
        <f t="shared" si="278"/>
        <v>#N/A</v>
      </c>
      <c r="J540" s="395" t="e">
        <f t="shared" si="288"/>
        <v>#N/A</v>
      </c>
      <c r="K540" s="396" t="e">
        <f t="shared" si="279"/>
        <v>#N/A</v>
      </c>
      <c r="L540" s="368"/>
      <c r="M540" s="368"/>
      <c r="N540" s="372"/>
      <c r="O540" s="3" t="e">
        <f t="shared" si="280"/>
        <v>#N/A</v>
      </c>
      <c r="P540" s="397" t="e">
        <f t="shared" si="281"/>
        <v>#N/A</v>
      </c>
      <c r="Q540" s="3" t="e">
        <f t="shared" si="282"/>
        <v>#N/A</v>
      </c>
      <c r="R540" s="369" t="e">
        <f t="shared" si="283"/>
        <v>#N/A</v>
      </c>
      <c r="S540" s="369" t="e">
        <f t="shared" si="284"/>
        <v>#N/A</v>
      </c>
      <c r="T540" s="398" t="e">
        <f t="shared" si="285"/>
        <v>#N/A</v>
      </c>
      <c r="U540" s="368"/>
      <c r="V540" s="368"/>
      <c r="W540" s="368"/>
      <c r="X540" s="368"/>
      <c r="Y540" s="368"/>
      <c r="Z540" s="368"/>
      <c r="AA540" s="368"/>
      <c r="AB540" s="368"/>
      <c r="AC540" s="368"/>
      <c r="AD540" s="368"/>
      <c r="AE540" s="368"/>
      <c r="AF540" s="368"/>
      <c r="AG540" s="368"/>
      <c r="AH540" s="368"/>
      <c r="AI540" s="368"/>
      <c r="AJ540" s="368"/>
      <c r="AK540" s="368"/>
      <c r="AL540" s="368"/>
      <c r="AM540" s="368"/>
      <c r="AN540" s="368"/>
    </row>
    <row r="541" spans="1:40" ht="12.75" customHeight="1">
      <c r="A541" s="151">
        <f t="shared" si="273"/>
        <v>40.25</v>
      </c>
      <c r="B541" s="393">
        <f t="shared" si="286"/>
        <v>2415</v>
      </c>
      <c r="C541" s="186">
        <v>0</v>
      </c>
      <c r="D541" s="394">
        <f t="shared" si="274"/>
        <v>0</v>
      </c>
      <c r="E541" s="395" t="e">
        <f t="shared" ref="E541:F541" si="515">H540</f>
        <v>#N/A</v>
      </c>
      <c r="F541" s="375" t="e">
        <f t="shared" si="515"/>
        <v>#N/A</v>
      </c>
      <c r="G541" s="375" t="e">
        <f t="shared" si="276"/>
        <v>#N/A</v>
      </c>
      <c r="H541" s="395" t="e">
        <f t="shared" si="277"/>
        <v>#N/A</v>
      </c>
      <c r="I541" s="375" t="e">
        <f t="shared" si="278"/>
        <v>#N/A</v>
      </c>
      <c r="J541" s="395" t="e">
        <f t="shared" si="288"/>
        <v>#N/A</v>
      </c>
      <c r="K541" s="396" t="e">
        <f t="shared" si="279"/>
        <v>#N/A</v>
      </c>
      <c r="L541" s="368"/>
      <c r="M541" s="368"/>
      <c r="N541" s="372"/>
      <c r="O541" s="3" t="e">
        <f t="shared" si="280"/>
        <v>#N/A</v>
      </c>
      <c r="P541" s="397" t="e">
        <f t="shared" si="281"/>
        <v>#N/A</v>
      </c>
      <c r="Q541" s="3" t="e">
        <f t="shared" si="282"/>
        <v>#N/A</v>
      </c>
      <c r="R541" s="369" t="e">
        <f t="shared" si="283"/>
        <v>#N/A</v>
      </c>
      <c r="S541" s="369" t="e">
        <f t="shared" si="284"/>
        <v>#N/A</v>
      </c>
      <c r="T541" s="398" t="e">
        <f t="shared" si="285"/>
        <v>#N/A</v>
      </c>
      <c r="U541" s="368"/>
      <c r="V541" s="368"/>
      <c r="W541" s="368"/>
      <c r="X541" s="368"/>
      <c r="Y541" s="368"/>
      <c r="Z541" s="368"/>
      <c r="AA541" s="368"/>
      <c r="AB541" s="368"/>
      <c r="AC541" s="368"/>
      <c r="AD541" s="368"/>
      <c r="AE541" s="368"/>
      <c r="AF541" s="368"/>
      <c r="AG541" s="368"/>
      <c r="AH541" s="368"/>
      <c r="AI541" s="368"/>
      <c r="AJ541" s="368"/>
      <c r="AK541" s="368"/>
      <c r="AL541" s="368"/>
      <c r="AM541" s="368"/>
      <c r="AN541" s="368"/>
    </row>
    <row r="542" spans="1:40" ht="12.75" customHeight="1">
      <c r="A542" s="151">
        <f t="shared" si="273"/>
        <v>40.333333333333336</v>
      </c>
      <c r="B542" s="393">
        <f t="shared" si="286"/>
        <v>2420</v>
      </c>
      <c r="C542" s="186">
        <v>0</v>
      </c>
      <c r="D542" s="394">
        <f t="shared" si="274"/>
        <v>0</v>
      </c>
      <c r="E542" s="395" t="e">
        <f t="shared" ref="E542:F542" si="516">H541</f>
        <v>#N/A</v>
      </c>
      <c r="F542" s="375" t="e">
        <f t="shared" si="516"/>
        <v>#N/A</v>
      </c>
      <c r="G542" s="375" t="e">
        <f t="shared" si="276"/>
        <v>#N/A</v>
      </c>
      <c r="H542" s="395" t="e">
        <f t="shared" si="277"/>
        <v>#N/A</v>
      </c>
      <c r="I542" s="375" t="e">
        <f t="shared" si="278"/>
        <v>#N/A</v>
      </c>
      <c r="J542" s="395" t="e">
        <f t="shared" si="288"/>
        <v>#N/A</v>
      </c>
      <c r="K542" s="396" t="e">
        <f t="shared" si="279"/>
        <v>#N/A</v>
      </c>
      <c r="L542" s="368"/>
      <c r="M542" s="368"/>
      <c r="N542" s="372"/>
      <c r="O542" s="3" t="e">
        <f t="shared" si="280"/>
        <v>#N/A</v>
      </c>
      <c r="P542" s="397" t="e">
        <f t="shared" si="281"/>
        <v>#N/A</v>
      </c>
      <c r="Q542" s="3" t="e">
        <f t="shared" si="282"/>
        <v>#N/A</v>
      </c>
      <c r="R542" s="369" t="e">
        <f t="shared" si="283"/>
        <v>#N/A</v>
      </c>
      <c r="S542" s="369" t="e">
        <f t="shared" si="284"/>
        <v>#N/A</v>
      </c>
      <c r="T542" s="398" t="e">
        <f t="shared" si="285"/>
        <v>#N/A</v>
      </c>
      <c r="U542" s="368"/>
      <c r="V542" s="368"/>
      <c r="W542" s="368"/>
      <c r="X542" s="368"/>
      <c r="Y542" s="368"/>
      <c r="Z542" s="368"/>
      <c r="AA542" s="368"/>
      <c r="AB542" s="368"/>
      <c r="AC542" s="368"/>
      <c r="AD542" s="368"/>
      <c r="AE542" s="368"/>
      <c r="AF542" s="368"/>
      <c r="AG542" s="368"/>
      <c r="AH542" s="368"/>
      <c r="AI542" s="368"/>
      <c r="AJ542" s="368"/>
      <c r="AK542" s="368"/>
      <c r="AL542" s="368"/>
      <c r="AM542" s="368"/>
      <c r="AN542" s="368"/>
    </row>
    <row r="543" spans="1:40" ht="12.75" customHeight="1">
      <c r="A543" s="151">
        <f t="shared" si="273"/>
        <v>40.416666666666664</v>
      </c>
      <c r="B543" s="393">
        <f t="shared" si="286"/>
        <v>2425</v>
      </c>
      <c r="C543" s="186">
        <v>0</v>
      </c>
      <c r="D543" s="394">
        <f t="shared" si="274"/>
        <v>0</v>
      </c>
      <c r="E543" s="395" t="e">
        <f t="shared" ref="E543:F543" si="517">H542</f>
        <v>#N/A</v>
      </c>
      <c r="F543" s="375" t="e">
        <f t="shared" si="517"/>
        <v>#N/A</v>
      </c>
      <c r="G543" s="375" t="e">
        <f t="shared" si="276"/>
        <v>#N/A</v>
      </c>
      <c r="H543" s="395" t="e">
        <f t="shared" si="277"/>
        <v>#N/A</v>
      </c>
      <c r="I543" s="375" t="e">
        <f t="shared" si="278"/>
        <v>#N/A</v>
      </c>
      <c r="J543" s="395" t="e">
        <f t="shared" si="288"/>
        <v>#N/A</v>
      </c>
      <c r="K543" s="396" t="e">
        <f t="shared" si="279"/>
        <v>#N/A</v>
      </c>
      <c r="L543" s="368"/>
      <c r="M543" s="368"/>
      <c r="N543" s="372"/>
      <c r="O543" s="3" t="e">
        <f t="shared" si="280"/>
        <v>#N/A</v>
      </c>
      <c r="P543" s="397" t="e">
        <f t="shared" si="281"/>
        <v>#N/A</v>
      </c>
      <c r="Q543" s="3" t="e">
        <f t="shared" si="282"/>
        <v>#N/A</v>
      </c>
      <c r="R543" s="369" t="e">
        <f t="shared" si="283"/>
        <v>#N/A</v>
      </c>
      <c r="S543" s="369" t="e">
        <f t="shared" si="284"/>
        <v>#N/A</v>
      </c>
      <c r="T543" s="398" t="e">
        <f t="shared" si="285"/>
        <v>#N/A</v>
      </c>
      <c r="U543" s="368"/>
      <c r="V543" s="368"/>
      <c r="W543" s="368"/>
      <c r="X543" s="368"/>
      <c r="Y543" s="368"/>
      <c r="Z543" s="368"/>
      <c r="AA543" s="368"/>
      <c r="AB543" s="368"/>
      <c r="AC543" s="368"/>
      <c r="AD543" s="368"/>
      <c r="AE543" s="368"/>
      <c r="AF543" s="368"/>
      <c r="AG543" s="368"/>
      <c r="AH543" s="368"/>
      <c r="AI543" s="368"/>
      <c r="AJ543" s="368"/>
      <c r="AK543" s="368"/>
      <c r="AL543" s="368"/>
      <c r="AM543" s="368"/>
      <c r="AN543" s="368"/>
    </row>
    <row r="544" spans="1:40" ht="12.75" customHeight="1">
      <c r="A544" s="151">
        <f t="shared" si="273"/>
        <v>40.5</v>
      </c>
      <c r="B544" s="393">
        <f t="shared" si="286"/>
        <v>2430</v>
      </c>
      <c r="C544" s="186">
        <v>0</v>
      </c>
      <c r="D544" s="394">
        <f t="shared" si="274"/>
        <v>0</v>
      </c>
      <c r="E544" s="395" t="e">
        <f t="shared" ref="E544:F544" si="518">H543</f>
        <v>#N/A</v>
      </c>
      <c r="F544" s="375" t="e">
        <f t="shared" si="518"/>
        <v>#N/A</v>
      </c>
      <c r="G544" s="375" t="e">
        <f t="shared" si="276"/>
        <v>#N/A</v>
      </c>
      <c r="H544" s="395" t="e">
        <f t="shared" si="277"/>
        <v>#N/A</v>
      </c>
      <c r="I544" s="375" t="e">
        <f t="shared" si="278"/>
        <v>#N/A</v>
      </c>
      <c r="J544" s="395" t="e">
        <f t="shared" si="288"/>
        <v>#N/A</v>
      </c>
      <c r="K544" s="396" t="e">
        <f t="shared" si="279"/>
        <v>#N/A</v>
      </c>
      <c r="L544" s="368"/>
      <c r="M544" s="368"/>
      <c r="N544" s="372"/>
      <c r="O544" s="3" t="e">
        <f t="shared" si="280"/>
        <v>#N/A</v>
      </c>
      <c r="P544" s="397" t="e">
        <f t="shared" si="281"/>
        <v>#N/A</v>
      </c>
      <c r="Q544" s="3" t="e">
        <f t="shared" si="282"/>
        <v>#N/A</v>
      </c>
      <c r="R544" s="369" t="e">
        <f t="shared" si="283"/>
        <v>#N/A</v>
      </c>
      <c r="S544" s="369" t="e">
        <f t="shared" si="284"/>
        <v>#N/A</v>
      </c>
      <c r="T544" s="398" t="e">
        <f t="shared" si="285"/>
        <v>#N/A</v>
      </c>
      <c r="U544" s="368"/>
      <c r="V544" s="368"/>
      <c r="W544" s="368"/>
      <c r="X544" s="368"/>
      <c r="Y544" s="368"/>
      <c r="Z544" s="368"/>
      <c r="AA544" s="368"/>
      <c r="AB544" s="368"/>
      <c r="AC544" s="368"/>
      <c r="AD544" s="368"/>
      <c r="AE544" s="368"/>
      <c r="AF544" s="368"/>
      <c r="AG544" s="368"/>
      <c r="AH544" s="368"/>
      <c r="AI544" s="368"/>
      <c r="AJ544" s="368"/>
      <c r="AK544" s="368"/>
      <c r="AL544" s="368"/>
      <c r="AM544" s="368"/>
      <c r="AN544" s="368"/>
    </row>
    <row r="545" spans="1:40" ht="12.75" customHeight="1">
      <c r="A545" s="151">
        <f t="shared" si="273"/>
        <v>40.583333333333336</v>
      </c>
      <c r="B545" s="393">
        <f t="shared" si="286"/>
        <v>2435</v>
      </c>
      <c r="C545" s="186">
        <v>0</v>
      </c>
      <c r="D545" s="394">
        <f t="shared" si="274"/>
        <v>0</v>
      </c>
      <c r="E545" s="395" t="e">
        <f t="shared" ref="E545:F545" si="519">H544</f>
        <v>#N/A</v>
      </c>
      <c r="F545" s="375" t="e">
        <f t="shared" si="519"/>
        <v>#N/A</v>
      </c>
      <c r="G545" s="375" t="e">
        <f t="shared" si="276"/>
        <v>#N/A</v>
      </c>
      <c r="H545" s="395" t="e">
        <f t="shared" si="277"/>
        <v>#N/A</v>
      </c>
      <c r="I545" s="375" t="e">
        <f t="shared" si="278"/>
        <v>#N/A</v>
      </c>
      <c r="J545" s="395" t="e">
        <f t="shared" si="288"/>
        <v>#N/A</v>
      </c>
      <c r="K545" s="396" t="e">
        <f t="shared" si="279"/>
        <v>#N/A</v>
      </c>
      <c r="L545" s="368"/>
      <c r="M545" s="368"/>
      <c r="N545" s="372"/>
      <c r="O545" s="3" t="e">
        <f t="shared" si="280"/>
        <v>#N/A</v>
      </c>
      <c r="P545" s="397" t="e">
        <f t="shared" si="281"/>
        <v>#N/A</v>
      </c>
      <c r="Q545" s="3" t="e">
        <f t="shared" si="282"/>
        <v>#N/A</v>
      </c>
      <c r="R545" s="369" t="e">
        <f t="shared" si="283"/>
        <v>#N/A</v>
      </c>
      <c r="S545" s="369" t="e">
        <f t="shared" si="284"/>
        <v>#N/A</v>
      </c>
      <c r="T545" s="398" t="e">
        <f t="shared" si="285"/>
        <v>#N/A</v>
      </c>
      <c r="U545" s="368"/>
      <c r="V545" s="368"/>
      <c r="W545" s="368"/>
      <c r="X545" s="368"/>
      <c r="Y545" s="368"/>
      <c r="Z545" s="368"/>
      <c r="AA545" s="368"/>
      <c r="AB545" s="368"/>
      <c r="AC545" s="368"/>
      <c r="AD545" s="368"/>
      <c r="AE545" s="368"/>
      <c r="AF545" s="368"/>
      <c r="AG545" s="368"/>
      <c r="AH545" s="368"/>
      <c r="AI545" s="368"/>
      <c r="AJ545" s="368"/>
      <c r="AK545" s="368"/>
      <c r="AL545" s="368"/>
      <c r="AM545" s="368"/>
      <c r="AN545" s="368"/>
    </row>
    <row r="546" spans="1:40" ht="12.75" customHeight="1">
      <c r="A546" s="151">
        <f t="shared" si="273"/>
        <v>40.666666666666664</v>
      </c>
      <c r="B546" s="393">
        <f t="shared" si="286"/>
        <v>2440</v>
      </c>
      <c r="C546" s="186">
        <v>0</v>
      </c>
      <c r="D546" s="394">
        <f t="shared" si="274"/>
        <v>0</v>
      </c>
      <c r="E546" s="395" t="e">
        <f t="shared" ref="E546:F546" si="520">H545</f>
        <v>#N/A</v>
      </c>
      <c r="F546" s="375" t="e">
        <f t="shared" si="520"/>
        <v>#N/A</v>
      </c>
      <c r="G546" s="375" t="e">
        <f t="shared" si="276"/>
        <v>#N/A</v>
      </c>
      <c r="H546" s="395" t="e">
        <f t="shared" si="277"/>
        <v>#N/A</v>
      </c>
      <c r="I546" s="375" t="e">
        <f t="shared" si="278"/>
        <v>#N/A</v>
      </c>
      <c r="J546" s="395" t="e">
        <f t="shared" si="288"/>
        <v>#N/A</v>
      </c>
      <c r="K546" s="396" t="e">
        <f t="shared" si="279"/>
        <v>#N/A</v>
      </c>
      <c r="L546" s="368"/>
      <c r="M546" s="368"/>
      <c r="N546" s="372"/>
      <c r="O546" s="3" t="e">
        <f t="shared" si="280"/>
        <v>#N/A</v>
      </c>
      <c r="P546" s="397" t="e">
        <f t="shared" si="281"/>
        <v>#N/A</v>
      </c>
      <c r="Q546" s="3" t="e">
        <f t="shared" si="282"/>
        <v>#N/A</v>
      </c>
      <c r="R546" s="369" t="e">
        <f t="shared" si="283"/>
        <v>#N/A</v>
      </c>
      <c r="S546" s="369" t="e">
        <f t="shared" si="284"/>
        <v>#N/A</v>
      </c>
      <c r="T546" s="398" t="e">
        <f t="shared" si="285"/>
        <v>#N/A</v>
      </c>
      <c r="U546" s="368"/>
      <c r="V546" s="368"/>
      <c r="W546" s="368"/>
      <c r="X546" s="368"/>
      <c r="Y546" s="368"/>
      <c r="Z546" s="368"/>
      <c r="AA546" s="368"/>
      <c r="AB546" s="368"/>
      <c r="AC546" s="368"/>
      <c r="AD546" s="368"/>
      <c r="AE546" s="368"/>
      <c r="AF546" s="368"/>
      <c r="AG546" s="368"/>
      <c r="AH546" s="368"/>
      <c r="AI546" s="368"/>
      <c r="AJ546" s="368"/>
      <c r="AK546" s="368"/>
      <c r="AL546" s="368"/>
      <c r="AM546" s="368"/>
      <c r="AN546" s="368"/>
    </row>
    <row r="547" spans="1:40" ht="12.75" customHeight="1">
      <c r="A547" s="151">
        <f t="shared" si="273"/>
        <v>40.75</v>
      </c>
      <c r="B547" s="393">
        <f t="shared" si="286"/>
        <v>2445</v>
      </c>
      <c r="C547" s="186">
        <v>0</v>
      </c>
      <c r="D547" s="394">
        <f t="shared" si="274"/>
        <v>0</v>
      </c>
      <c r="E547" s="395" t="e">
        <f t="shared" ref="E547:F547" si="521">H546</f>
        <v>#N/A</v>
      </c>
      <c r="F547" s="375" t="e">
        <f t="shared" si="521"/>
        <v>#N/A</v>
      </c>
      <c r="G547" s="375" t="e">
        <f t="shared" si="276"/>
        <v>#N/A</v>
      </c>
      <c r="H547" s="395" t="e">
        <f t="shared" si="277"/>
        <v>#N/A</v>
      </c>
      <c r="I547" s="375" t="e">
        <f t="shared" si="278"/>
        <v>#N/A</v>
      </c>
      <c r="J547" s="395" t="e">
        <f t="shared" si="288"/>
        <v>#N/A</v>
      </c>
      <c r="K547" s="396" t="e">
        <f t="shared" si="279"/>
        <v>#N/A</v>
      </c>
      <c r="L547" s="368"/>
      <c r="M547" s="368"/>
      <c r="N547" s="372"/>
      <c r="O547" s="3" t="e">
        <f t="shared" si="280"/>
        <v>#N/A</v>
      </c>
      <c r="P547" s="397" t="e">
        <f t="shared" si="281"/>
        <v>#N/A</v>
      </c>
      <c r="Q547" s="3" t="e">
        <f t="shared" si="282"/>
        <v>#N/A</v>
      </c>
      <c r="R547" s="369" t="e">
        <f t="shared" si="283"/>
        <v>#N/A</v>
      </c>
      <c r="S547" s="369" t="e">
        <f t="shared" si="284"/>
        <v>#N/A</v>
      </c>
      <c r="T547" s="398" t="e">
        <f t="shared" si="285"/>
        <v>#N/A</v>
      </c>
      <c r="U547" s="368"/>
      <c r="V547" s="368"/>
      <c r="W547" s="368"/>
      <c r="X547" s="368"/>
      <c r="Y547" s="368"/>
      <c r="Z547" s="368"/>
      <c r="AA547" s="368"/>
      <c r="AB547" s="368"/>
      <c r="AC547" s="368"/>
      <c r="AD547" s="368"/>
      <c r="AE547" s="368"/>
      <c r="AF547" s="368"/>
      <c r="AG547" s="368"/>
      <c r="AH547" s="368"/>
      <c r="AI547" s="368"/>
      <c r="AJ547" s="368"/>
      <c r="AK547" s="368"/>
      <c r="AL547" s="368"/>
      <c r="AM547" s="368"/>
      <c r="AN547" s="368"/>
    </row>
    <row r="548" spans="1:40" ht="12.75" customHeight="1">
      <c r="A548" s="151">
        <f t="shared" si="273"/>
        <v>40.833333333333336</v>
      </c>
      <c r="B548" s="393">
        <f t="shared" si="286"/>
        <v>2450</v>
      </c>
      <c r="C548" s="186">
        <v>0</v>
      </c>
      <c r="D548" s="394">
        <f t="shared" si="274"/>
        <v>0</v>
      </c>
      <c r="E548" s="395" t="e">
        <f t="shared" ref="E548:F548" si="522">H547</f>
        <v>#N/A</v>
      </c>
      <c r="F548" s="375" t="e">
        <f t="shared" si="522"/>
        <v>#N/A</v>
      </c>
      <c r="G548" s="375" t="e">
        <f t="shared" si="276"/>
        <v>#N/A</v>
      </c>
      <c r="H548" s="395" t="e">
        <f t="shared" si="277"/>
        <v>#N/A</v>
      </c>
      <c r="I548" s="375" t="e">
        <f t="shared" si="278"/>
        <v>#N/A</v>
      </c>
      <c r="J548" s="395" t="e">
        <f t="shared" si="288"/>
        <v>#N/A</v>
      </c>
      <c r="K548" s="396" t="e">
        <f t="shared" si="279"/>
        <v>#N/A</v>
      </c>
      <c r="L548" s="368"/>
      <c r="M548" s="368"/>
      <c r="N548" s="372"/>
      <c r="O548" s="3" t="e">
        <f t="shared" si="280"/>
        <v>#N/A</v>
      </c>
      <c r="P548" s="397" t="e">
        <f t="shared" si="281"/>
        <v>#N/A</v>
      </c>
      <c r="Q548" s="3" t="e">
        <f t="shared" si="282"/>
        <v>#N/A</v>
      </c>
      <c r="R548" s="369" t="e">
        <f t="shared" si="283"/>
        <v>#N/A</v>
      </c>
      <c r="S548" s="369" t="e">
        <f t="shared" si="284"/>
        <v>#N/A</v>
      </c>
      <c r="T548" s="398" t="e">
        <f t="shared" si="285"/>
        <v>#N/A</v>
      </c>
      <c r="U548" s="368"/>
      <c r="V548" s="368"/>
      <c r="W548" s="368"/>
      <c r="X548" s="368"/>
      <c r="Y548" s="368"/>
      <c r="Z548" s="368"/>
      <c r="AA548" s="368"/>
      <c r="AB548" s="368"/>
      <c r="AC548" s="368"/>
      <c r="AD548" s="368"/>
      <c r="AE548" s="368"/>
      <c r="AF548" s="368"/>
      <c r="AG548" s="368"/>
      <c r="AH548" s="368"/>
      <c r="AI548" s="368"/>
      <c r="AJ548" s="368"/>
      <c r="AK548" s="368"/>
      <c r="AL548" s="368"/>
      <c r="AM548" s="368"/>
      <c r="AN548" s="368"/>
    </row>
    <row r="549" spans="1:40" ht="12.75" customHeight="1">
      <c r="A549" s="151">
        <f t="shared" si="273"/>
        <v>40.916666666666664</v>
      </c>
      <c r="B549" s="393">
        <f t="shared" si="286"/>
        <v>2455</v>
      </c>
      <c r="C549" s="186">
        <v>0</v>
      </c>
      <c r="D549" s="394">
        <f t="shared" si="274"/>
        <v>0</v>
      </c>
      <c r="E549" s="395" t="e">
        <f t="shared" ref="E549:F549" si="523">H548</f>
        <v>#N/A</v>
      </c>
      <c r="F549" s="375" t="e">
        <f t="shared" si="523"/>
        <v>#N/A</v>
      </c>
      <c r="G549" s="375" t="e">
        <f t="shared" si="276"/>
        <v>#N/A</v>
      </c>
      <c r="H549" s="395" t="e">
        <f t="shared" si="277"/>
        <v>#N/A</v>
      </c>
      <c r="I549" s="375" t="e">
        <f t="shared" si="278"/>
        <v>#N/A</v>
      </c>
      <c r="J549" s="395" t="e">
        <f t="shared" si="288"/>
        <v>#N/A</v>
      </c>
      <c r="K549" s="396" t="e">
        <f t="shared" si="279"/>
        <v>#N/A</v>
      </c>
      <c r="L549" s="368"/>
      <c r="M549" s="368"/>
      <c r="N549" s="372"/>
      <c r="O549" s="3" t="e">
        <f t="shared" si="280"/>
        <v>#N/A</v>
      </c>
      <c r="P549" s="397" t="e">
        <f t="shared" si="281"/>
        <v>#N/A</v>
      </c>
      <c r="Q549" s="3" t="e">
        <f t="shared" si="282"/>
        <v>#N/A</v>
      </c>
      <c r="R549" s="369" t="e">
        <f t="shared" si="283"/>
        <v>#N/A</v>
      </c>
      <c r="S549" s="369" t="e">
        <f t="shared" si="284"/>
        <v>#N/A</v>
      </c>
      <c r="T549" s="398" t="e">
        <f t="shared" si="285"/>
        <v>#N/A</v>
      </c>
      <c r="U549" s="368"/>
      <c r="V549" s="368"/>
      <c r="W549" s="368"/>
      <c r="X549" s="368"/>
      <c r="Y549" s="368"/>
      <c r="Z549" s="368"/>
      <c r="AA549" s="368"/>
      <c r="AB549" s="368"/>
      <c r="AC549" s="368"/>
      <c r="AD549" s="368"/>
      <c r="AE549" s="368"/>
      <c r="AF549" s="368"/>
      <c r="AG549" s="368"/>
      <c r="AH549" s="368"/>
      <c r="AI549" s="368"/>
      <c r="AJ549" s="368"/>
      <c r="AK549" s="368"/>
      <c r="AL549" s="368"/>
      <c r="AM549" s="368"/>
      <c r="AN549" s="368"/>
    </row>
    <row r="550" spans="1:40" ht="12.75" customHeight="1">
      <c r="A550" s="151">
        <f t="shared" si="273"/>
        <v>41</v>
      </c>
      <c r="B550" s="393">
        <f t="shared" si="286"/>
        <v>2460</v>
      </c>
      <c r="C550" s="186">
        <v>0</v>
      </c>
      <c r="D550" s="394">
        <f t="shared" si="274"/>
        <v>0</v>
      </c>
      <c r="E550" s="395" t="e">
        <f t="shared" ref="E550:F550" si="524">H549</f>
        <v>#N/A</v>
      </c>
      <c r="F550" s="375" t="e">
        <f t="shared" si="524"/>
        <v>#N/A</v>
      </c>
      <c r="G550" s="375" t="e">
        <f t="shared" si="276"/>
        <v>#N/A</v>
      </c>
      <c r="H550" s="395" t="e">
        <f t="shared" si="277"/>
        <v>#N/A</v>
      </c>
      <c r="I550" s="375" t="e">
        <f t="shared" si="278"/>
        <v>#N/A</v>
      </c>
      <c r="J550" s="395" t="e">
        <f t="shared" si="288"/>
        <v>#N/A</v>
      </c>
      <c r="K550" s="396" t="e">
        <f t="shared" si="279"/>
        <v>#N/A</v>
      </c>
      <c r="L550" s="368"/>
      <c r="M550" s="368"/>
      <c r="N550" s="372"/>
      <c r="O550" s="3" t="e">
        <f t="shared" si="280"/>
        <v>#N/A</v>
      </c>
      <c r="P550" s="397" t="e">
        <f t="shared" si="281"/>
        <v>#N/A</v>
      </c>
      <c r="Q550" s="3" t="e">
        <f t="shared" si="282"/>
        <v>#N/A</v>
      </c>
      <c r="R550" s="369" t="e">
        <f t="shared" si="283"/>
        <v>#N/A</v>
      </c>
      <c r="S550" s="369" t="e">
        <f t="shared" si="284"/>
        <v>#N/A</v>
      </c>
      <c r="T550" s="398" t="e">
        <f t="shared" si="285"/>
        <v>#N/A</v>
      </c>
      <c r="U550" s="368"/>
      <c r="V550" s="368"/>
      <c r="W550" s="368"/>
      <c r="X550" s="368"/>
      <c r="Y550" s="368"/>
      <c r="Z550" s="368"/>
      <c r="AA550" s="368"/>
      <c r="AB550" s="368"/>
      <c r="AC550" s="368"/>
      <c r="AD550" s="368"/>
      <c r="AE550" s="368"/>
      <c r="AF550" s="368"/>
      <c r="AG550" s="368"/>
      <c r="AH550" s="368"/>
      <c r="AI550" s="368"/>
      <c r="AJ550" s="368"/>
      <c r="AK550" s="368"/>
      <c r="AL550" s="368"/>
      <c r="AM550" s="368"/>
      <c r="AN550" s="368"/>
    </row>
    <row r="551" spans="1:40" ht="12.75" customHeight="1">
      <c r="A551" s="151">
        <f t="shared" si="273"/>
        <v>41.083333333333336</v>
      </c>
      <c r="B551" s="393">
        <f t="shared" si="286"/>
        <v>2465</v>
      </c>
      <c r="C551" s="186">
        <v>0</v>
      </c>
      <c r="D551" s="394">
        <f t="shared" si="274"/>
        <v>0</v>
      </c>
      <c r="E551" s="395" t="e">
        <f t="shared" ref="E551:F551" si="525">H550</f>
        <v>#N/A</v>
      </c>
      <c r="F551" s="375" t="e">
        <f t="shared" si="525"/>
        <v>#N/A</v>
      </c>
      <c r="G551" s="375" t="e">
        <f t="shared" si="276"/>
        <v>#N/A</v>
      </c>
      <c r="H551" s="395" t="e">
        <f t="shared" si="277"/>
        <v>#N/A</v>
      </c>
      <c r="I551" s="375" t="e">
        <f t="shared" si="278"/>
        <v>#N/A</v>
      </c>
      <c r="J551" s="395" t="e">
        <f t="shared" si="288"/>
        <v>#N/A</v>
      </c>
      <c r="K551" s="396" t="e">
        <f t="shared" si="279"/>
        <v>#N/A</v>
      </c>
      <c r="L551" s="368"/>
      <c r="M551" s="368"/>
      <c r="N551" s="372"/>
      <c r="O551" s="3" t="e">
        <f t="shared" si="280"/>
        <v>#N/A</v>
      </c>
      <c r="P551" s="397" t="e">
        <f t="shared" si="281"/>
        <v>#N/A</v>
      </c>
      <c r="Q551" s="3" t="e">
        <f t="shared" si="282"/>
        <v>#N/A</v>
      </c>
      <c r="R551" s="369" t="e">
        <f t="shared" si="283"/>
        <v>#N/A</v>
      </c>
      <c r="S551" s="369" t="e">
        <f t="shared" si="284"/>
        <v>#N/A</v>
      </c>
      <c r="T551" s="398" t="e">
        <f t="shared" si="285"/>
        <v>#N/A</v>
      </c>
      <c r="U551" s="368"/>
      <c r="V551" s="368"/>
      <c r="W551" s="368"/>
      <c r="X551" s="368"/>
      <c r="Y551" s="368"/>
      <c r="Z551" s="368"/>
      <c r="AA551" s="368"/>
      <c r="AB551" s="368"/>
      <c r="AC551" s="368"/>
      <c r="AD551" s="368"/>
      <c r="AE551" s="368"/>
      <c r="AF551" s="368"/>
      <c r="AG551" s="368"/>
      <c r="AH551" s="368"/>
      <c r="AI551" s="368"/>
      <c r="AJ551" s="368"/>
      <c r="AK551" s="368"/>
      <c r="AL551" s="368"/>
      <c r="AM551" s="368"/>
      <c r="AN551" s="368"/>
    </row>
    <row r="552" spans="1:40" ht="12.75" customHeight="1">
      <c r="A552" s="151">
        <f t="shared" si="273"/>
        <v>41.166666666666664</v>
      </c>
      <c r="B552" s="393">
        <f t="shared" si="286"/>
        <v>2470</v>
      </c>
      <c r="C552" s="186">
        <v>0</v>
      </c>
      <c r="D552" s="394">
        <f t="shared" si="274"/>
        <v>0</v>
      </c>
      <c r="E552" s="395" t="e">
        <f t="shared" ref="E552:F552" si="526">H551</f>
        <v>#N/A</v>
      </c>
      <c r="F552" s="375" t="e">
        <f t="shared" si="526"/>
        <v>#N/A</v>
      </c>
      <c r="G552" s="375" t="e">
        <f t="shared" si="276"/>
        <v>#N/A</v>
      </c>
      <c r="H552" s="395" t="e">
        <f t="shared" si="277"/>
        <v>#N/A</v>
      </c>
      <c r="I552" s="375" t="e">
        <f t="shared" si="278"/>
        <v>#N/A</v>
      </c>
      <c r="J552" s="395" t="e">
        <f t="shared" si="288"/>
        <v>#N/A</v>
      </c>
      <c r="K552" s="396" t="e">
        <f t="shared" si="279"/>
        <v>#N/A</v>
      </c>
      <c r="L552" s="368"/>
      <c r="M552" s="368"/>
      <c r="N552" s="372"/>
      <c r="O552" s="3" t="e">
        <f t="shared" si="280"/>
        <v>#N/A</v>
      </c>
      <c r="P552" s="397" t="e">
        <f t="shared" si="281"/>
        <v>#N/A</v>
      </c>
      <c r="Q552" s="3" t="e">
        <f t="shared" si="282"/>
        <v>#N/A</v>
      </c>
      <c r="R552" s="369" t="e">
        <f t="shared" si="283"/>
        <v>#N/A</v>
      </c>
      <c r="S552" s="369" t="e">
        <f t="shared" si="284"/>
        <v>#N/A</v>
      </c>
      <c r="T552" s="398" t="e">
        <f t="shared" si="285"/>
        <v>#N/A</v>
      </c>
      <c r="U552" s="368"/>
      <c r="V552" s="368"/>
      <c r="W552" s="368"/>
      <c r="X552" s="368"/>
      <c r="Y552" s="368"/>
      <c r="Z552" s="368"/>
      <c r="AA552" s="368"/>
      <c r="AB552" s="368"/>
      <c r="AC552" s="368"/>
      <c r="AD552" s="368"/>
      <c r="AE552" s="368"/>
      <c r="AF552" s="368"/>
      <c r="AG552" s="368"/>
      <c r="AH552" s="368"/>
      <c r="AI552" s="368"/>
      <c r="AJ552" s="368"/>
      <c r="AK552" s="368"/>
      <c r="AL552" s="368"/>
      <c r="AM552" s="368"/>
      <c r="AN552" s="368"/>
    </row>
    <row r="553" spans="1:40" ht="12.75" customHeight="1">
      <c r="A553" s="151">
        <f t="shared" si="273"/>
        <v>41.25</v>
      </c>
      <c r="B553" s="393">
        <f t="shared" si="286"/>
        <v>2475</v>
      </c>
      <c r="C553" s="186">
        <v>0</v>
      </c>
      <c r="D553" s="394">
        <f t="shared" si="274"/>
        <v>0</v>
      </c>
      <c r="E553" s="395" t="e">
        <f t="shared" ref="E553:F553" si="527">H552</f>
        <v>#N/A</v>
      </c>
      <c r="F553" s="375" t="e">
        <f t="shared" si="527"/>
        <v>#N/A</v>
      </c>
      <c r="G553" s="375" t="e">
        <f t="shared" si="276"/>
        <v>#N/A</v>
      </c>
      <c r="H553" s="395" t="e">
        <f t="shared" si="277"/>
        <v>#N/A</v>
      </c>
      <c r="I553" s="375" t="e">
        <f t="shared" si="278"/>
        <v>#N/A</v>
      </c>
      <c r="J553" s="395" t="e">
        <f t="shared" si="288"/>
        <v>#N/A</v>
      </c>
      <c r="K553" s="396" t="e">
        <f t="shared" si="279"/>
        <v>#N/A</v>
      </c>
      <c r="L553" s="368"/>
      <c r="M553" s="368"/>
      <c r="N553" s="372"/>
      <c r="O553" s="3" t="e">
        <f t="shared" si="280"/>
        <v>#N/A</v>
      </c>
      <c r="P553" s="397" t="e">
        <f t="shared" si="281"/>
        <v>#N/A</v>
      </c>
      <c r="Q553" s="3" t="e">
        <f t="shared" si="282"/>
        <v>#N/A</v>
      </c>
      <c r="R553" s="369" t="e">
        <f t="shared" si="283"/>
        <v>#N/A</v>
      </c>
      <c r="S553" s="369" t="e">
        <f t="shared" si="284"/>
        <v>#N/A</v>
      </c>
      <c r="T553" s="398" t="e">
        <f t="shared" si="285"/>
        <v>#N/A</v>
      </c>
      <c r="U553" s="368"/>
      <c r="V553" s="368"/>
      <c r="W553" s="368"/>
      <c r="X553" s="368"/>
      <c r="Y553" s="368"/>
      <c r="Z553" s="368"/>
      <c r="AA553" s="368"/>
      <c r="AB553" s="368"/>
      <c r="AC553" s="368"/>
      <c r="AD553" s="368"/>
      <c r="AE553" s="368"/>
      <c r="AF553" s="368"/>
      <c r="AG553" s="368"/>
      <c r="AH553" s="368"/>
      <c r="AI553" s="368"/>
      <c r="AJ553" s="368"/>
      <c r="AK553" s="368"/>
      <c r="AL553" s="368"/>
      <c r="AM553" s="368"/>
      <c r="AN553" s="368"/>
    </row>
    <row r="554" spans="1:40" ht="12.75" customHeight="1">
      <c r="A554" s="151">
        <f t="shared" si="273"/>
        <v>41.333333333333336</v>
      </c>
      <c r="B554" s="393">
        <f t="shared" si="286"/>
        <v>2480</v>
      </c>
      <c r="C554" s="186">
        <v>0</v>
      </c>
      <c r="D554" s="394">
        <f t="shared" si="274"/>
        <v>0</v>
      </c>
      <c r="E554" s="395" t="e">
        <f t="shared" ref="E554:F554" si="528">H553</f>
        <v>#N/A</v>
      </c>
      <c r="F554" s="375" t="e">
        <f t="shared" si="528"/>
        <v>#N/A</v>
      </c>
      <c r="G554" s="375" t="e">
        <f t="shared" si="276"/>
        <v>#N/A</v>
      </c>
      <c r="H554" s="395" t="e">
        <f t="shared" si="277"/>
        <v>#N/A</v>
      </c>
      <c r="I554" s="375" t="e">
        <f t="shared" si="278"/>
        <v>#N/A</v>
      </c>
      <c r="J554" s="395" t="e">
        <f t="shared" si="288"/>
        <v>#N/A</v>
      </c>
      <c r="K554" s="396" t="e">
        <f t="shared" si="279"/>
        <v>#N/A</v>
      </c>
      <c r="L554" s="368"/>
      <c r="M554" s="368"/>
      <c r="N554" s="372"/>
      <c r="O554" s="3" t="e">
        <f t="shared" si="280"/>
        <v>#N/A</v>
      </c>
      <c r="P554" s="397" t="e">
        <f t="shared" si="281"/>
        <v>#N/A</v>
      </c>
      <c r="Q554" s="3" t="e">
        <f t="shared" si="282"/>
        <v>#N/A</v>
      </c>
      <c r="R554" s="369" t="e">
        <f t="shared" si="283"/>
        <v>#N/A</v>
      </c>
      <c r="S554" s="369" t="e">
        <f t="shared" si="284"/>
        <v>#N/A</v>
      </c>
      <c r="T554" s="398" t="e">
        <f t="shared" si="285"/>
        <v>#N/A</v>
      </c>
      <c r="U554" s="368"/>
      <c r="V554" s="368"/>
      <c r="W554" s="368"/>
      <c r="X554" s="368"/>
      <c r="Y554" s="368"/>
      <c r="Z554" s="368"/>
      <c r="AA554" s="368"/>
      <c r="AB554" s="368"/>
      <c r="AC554" s="368"/>
      <c r="AD554" s="368"/>
      <c r="AE554" s="368"/>
      <c r="AF554" s="368"/>
      <c r="AG554" s="368"/>
      <c r="AH554" s="368"/>
      <c r="AI554" s="368"/>
      <c r="AJ554" s="368"/>
      <c r="AK554" s="368"/>
      <c r="AL554" s="368"/>
      <c r="AM554" s="368"/>
      <c r="AN554" s="368"/>
    </row>
    <row r="555" spans="1:40" ht="12.75" customHeight="1">
      <c r="A555" s="151">
        <f t="shared" si="273"/>
        <v>41.416666666666664</v>
      </c>
      <c r="B555" s="393">
        <f t="shared" si="286"/>
        <v>2485</v>
      </c>
      <c r="C555" s="186">
        <v>0</v>
      </c>
      <c r="D555" s="394">
        <f t="shared" si="274"/>
        <v>0</v>
      </c>
      <c r="E555" s="395" t="e">
        <f t="shared" ref="E555:F555" si="529">H554</f>
        <v>#N/A</v>
      </c>
      <c r="F555" s="375" t="e">
        <f t="shared" si="529"/>
        <v>#N/A</v>
      </c>
      <c r="G555" s="375" t="e">
        <f t="shared" si="276"/>
        <v>#N/A</v>
      </c>
      <c r="H555" s="395" t="e">
        <f t="shared" si="277"/>
        <v>#N/A</v>
      </c>
      <c r="I555" s="375" t="e">
        <f t="shared" si="278"/>
        <v>#N/A</v>
      </c>
      <c r="J555" s="395" t="e">
        <f t="shared" si="288"/>
        <v>#N/A</v>
      </c>
      <c r="K555" s="396" t="e">
        <f t="shared" si="279"/>
        <v>#N/A</v>
      </c>
      <c r="L555" s="368"/>
      <c r="M555" s="368"/>
      <c r="N555" s="372"/>
      <c r="O555" s="3" t="e">
        <f t="shared" si="280"/>
        <v>#N/A</v>
      </c>
      <c r="P555" s="397" t="e">
        <f t="shared" si="281"/>
        <v>#N/A</v>
      </c>
      <c r="Q555" s="3" t="e">
        <f t="shared" si="282"/>
        <v>#N/A</v>
      </c>
      <c r="R555" s="369" t="e">
        <f t="shared" si="283"/>
        <v>#N/A</v>
      </c>
      <c r="S555" s="369" t="e">
        <f t="shared" si="284"/>
        <v>#N/A</v>
      </c>
      <c r="T555" s="398" t="e">
        <f t="shared" si="285"/>
        <v>#N/A</v>
      </c>
      <c r="U555" s="368"/>
      <c r="V555" s="368"/>
      <c r="W555" s="368"/>
      <c r="X555" s="368"/>
      <c r="Y555" s="368"/>
      <c r="Z555" s="368"/>
      <c r="AA555" s="368"/>
      <c r="AB555" s="368"/>
      <c r="AC555" s="368"/>
      <c r="AD555" s="368"/>
      <c r="AE555" s="368"/>
      <c r="AF555" s="368"/>
      <c r="AG555" s="368"/>
      <c r="AH555" s="368"/>
      <c r="AI555" s="368"/>
      <c r="AJ555" s="368"/>
      <c r="AK555" s="368"/>
      <c r="AL555" s="368"/>
      <c r="AM555" s="368"/>
      <c r="AN555" s="368"/>
    </row>
    <row r="556" spans="1:40" ht="12.75" customHeight="1">
      <c r="A556" s="151">
        <f t="shared" si="273"/>
        <v>41.5</v>
      </c>
      <c r="B556" s="393">
        <f t="shared" si="286"/>
        <v>2490</v>
      </c>
      <c r="C556" s="186">
        <v>0</v>
      </c>
      <c r="D556" s="394">
        <f t="shared" si="274"/>
        <v>0</v>
      </c>
      <c r="E556" s="395" t="e">
        <f t="shared" ref="E556:F556" si="530">H555</f>
        <v>#N/A</v>
      </c>
      <c r="F556" s="375" t="e">
        <f t="shared" si="530"/>
        <v>#N/A</v>
      </c>
      <c r="G556" s="375" t="e">
        <f t="shared" si="276"/>
        <v>#N/A</v>
      </c>
      <c r="H556" s="395" t="e">
        <f t="shared" si="277"/>
        <v>#N/A</v>
      </c>
      <c r="I556" s="375" t="e">
        <f t="shared" si="278"/>
        <v>#N/A</v>
      </c>
      <c r="J556" s="395" t="e">
        <f t="shared" si="288"/>
        <v>#N/A</v>
      </c>
      <c r="K556" s="396" t="e">
        <f t="shared" si="279"/>
        <v>#N/A</v>
      </c>
      <c r="L556" s="368"/>
      <c r="M556" s="368"/>
      <c r="N556" s="372"/>
      <c r="O556" s="3" t="e">
        <f t="shared" si="280"/>
        <v>#N/A</v>
      </c>
      <c r="P556" s="397" t="e">
        <f t="shared" si="281"/>
        <v>#N/A</v>
      </c>
      <c r="Q556" s="3" t="e">
        <f t="shared" si="282"/>
        <v>#N/A</v>
      </c>
      <c r="R556" s="369" t="e">
        <f t="shared" si="283"/>
        <v>#N/A</v>
      </c>
      <c r="S556" s="369" t="e">
        <f t="shared" si="284"/>
        <v>#N/A</v>
      </c>
      <c r="T556" s="398" t="e">
        <f t="shared" si="285"/>
        <v>#N/A</v>
      </c>
      <c r="U556" s="368"/>
      <c r="V556" s="368"/>
      <c r="W556" s="368"/>
      <c r="X556" s="368"/>
      <c r="Y556" s="368"/>
      <c r="Z556" s="368"/>
      <c r="AA556" s="368"/>
      <c r="AB556" s="368"/>
      <c r="AC556" s="368"/>
      <c r="AD556" s="368"/>
      <c r="AE556" s="368"/>
      <c r="AF556" s="368"/>
      <c r="AG556" s="368"/>
      <c r="AH556" s="368"/>
      <c r="AI556" s="368"/>
      <c r="AJ556" s="368"/>
      <c r="AK556" s="368"/>
      <c r="AL556" s="368"/>
      <c r="AM556" s="368"/>
      <c r="AN556" s="368"/>
    </row>
    <row r="557" spans="1:40" ht="12.75" customHeight="1">
      <c r="A557" s="151">
        <f t="shared" si="273"/>
        <v>41.583333333333336</v>
      </c>
      <c r="B557" s="393">
        <f t="shared" si="286"/>
        <v>2495</v>
      </c>
      <c r="C557" s="186">
        <v>0</v>
      </c>
      <c r="D557" s="394">
        <f t="shared" si="274"/>
        <v>0</v>
      </c>
      <c r="E557" s="395" t="e">
        <f t="shared" ref="E557:F557" si="531">H556</f>
        <v>#N/A</v>
      </c>
      <c r="F557" s="375" t="e">
        <f t="shared" si="531"/>
        <v>#N/A</v>
      </c>
      <c r="G557" s="375" t="e">
        <f t="shared" si="276"/>
        <v>#N/A</v>
      </c>
      <c r="H557" s="395" t="e">
        <f t="shared" si="277"/>
        <v>#N/A</v>
      </c>
      <c r="I557" s="375" t="e">
        <f t="shared" si="278"/>
        <v>#N/A</v>
      </c>
      <c r="J557" s="395" t="e">
        <f t="shared" si="288"/>
        <v>#N/A</v>
      </c>
      <c r="K557" s="396" t="e">
        <f t="shared" si="279"/>
        <v>#N/A</v>
      </c>
      <c r="L557" s="368"/>
      <c r="M557" s="368"/>
      <c r="N557" s="372"/>
      <c r="O557" s="3" t="e">
        <f t="shared" si="280"/>
        <v>#N/A</v>
      </c>
      <c r="P557" s="397" t="e">
        <f t="shared" si="281"/>
        <v>#N/A</v>
      </c>
      <c r="Q557" s="3" t="e">
        <f t="shared" si="282"/>
        <v>#N/A</v>
      </c>
      <c r="R557" s="369" t="e">
        <f t="shared" si="283"/>
        <v>#N/A</v>
      </c>
      <c r="S557" s="369" t="e">
        <f t="shared" si="284"/>
        <v>#N/A</v>
      </c>
      <c r="T557" s="398" t="e">
        <f t="shared" si="285"/>
        <v>#N/A</v>
      </c>
      <c r="U557" s="368"/>
      <c r="V557" s="368"/>
      <c r="W557" s="368"/>
      <c r="X557" s="368"/>
      <c r="Y557" s="368"/>
      <c r="Z557" s="368"/>
      <c r="AA557" s="368"/>
      <c r="AB557" s="368"/>
      <c r="AC557" s="368"/>
      <c r="AD557" s="368"/>
      <c r="AE557" s="368"/>
      <c r="AF557" s="368"/>
      <c r="AG557" s="368"/>
      <c r="AH557" s="368"/>
      <c r="AI557" s="368"/>
      <c r="AJ557" s="368"/>
      <c r="AK557" s="368"/>
      <c r="AL557" s="368"/>
      <c r="AM557" s="368"/>
      <c r="AN557" s="368"/>
    </row>
    <row r="558" spans="1:40" ht="12.75" customHeight="1">
      <c r="A558" s="151">
        <f t="shared" si="273"/>
        <v>41.666666666666664</v>
      </c>
      <c r="B558" s="393">
        <f t="shared" si="286"/>
        <v>2500</v>
      </c>
      <c r="C558" s="186">
        <v>0</v>
      </c>
      <c r="D558" s="394">
        <f t="shared" si="274"/>
        <v>0</v>
      </c>
      <c r="E558" s="395" t="e">
        <f t="shared" ref="E558:F558" si="532">H557</f>
        <v>#N/A</v>
      </c>
      <c r="F558" s="375" t="e">
        <f t="shared" si="532"/>
        <v>#N/A</v>
      </c>
      <c r="G558" s="375" t="e">
        <f t="shared" si="276"/>
        <v>#N/A</v>
      </c>
      <c r="H558" s="395" t="e">
        <f t="shared" si="277"/>
        <v>#N/A</v>
      </c>
      <c r="I558" s="375" t="e">
        <f t="shared" si="278"/>
        <v>#N/A</v>
      </c>
      <c r="J558" s="395" t="e">
        <f t="shared" si="288"/>
        <v>#N/A</v>
      </c>
      <c r="K558" s="396" t="e">
        <f t="shared" si="279"/>
        <v>#N/A</v>
      </c>
      <c r="L558" s="368"/>
      <c r="M558" s="368"/>
      <c r="N558" s="372"/>
      <c r="O558" s="3" t="e">
        <f t="shared" si="280"/>
        <v>#N/A</v>
      </c>
      <c r="P558" s="397" t="e">
        <f t="shared" si="281"/>
        <v>#N/A</v>
      </c>
      <c r="Q558" s="3" t="e">
        <f t="shared" si="282"/>
        <v>#N/A</v>
      </c>
      <c r="R558" s="369" t="e">
        <f t="shared" si="283"/>
        <v>#N/A</v>
      </c>
      <c r="S558" s="369" t="e">
        <f t="shared" si="284"/>
        <v>#N/A</v>
      </c>
      <c r="T558" s="398" t="e">
        <f t="shared" si="285"/>
        <v>#N/A</v>
      </c>
      <c r="U558" s="368"/>
      <c r="V558" s="368"/>
      <c r="W558" s="368"/>
      <c r="X558" s="368"/>
      <c r="Y558" s="368"/>
      <c r="Z558" s="368"/>
      <c r="AA558" s="368"/>
      <c r="AB558" s="368"/>
      <c r="AC558" s="368"/>
      <c r="AD558" s="368"/>
      <c r="AE558" s="368"/>
      <c r="AF558" s="368"/>
      <c r="AG558" s="368"/>
      <c r="AH558" s="368"/>
      <c r="AI558" s="368"/>
      <c r="AJ558" s="368"/>
      <c r="AK558" s="368"/>
      <c r="AL558" s="368"/>
      <c r="AM558" s="368"/>
      <c r="AN558" s="368"/>
    </row>
    <row r="559" spans="1:40" ht="12.75" customHeight="1">
      <c r="A559" s="151">
        <f t="shared" si="273"/>
        <v>41.75</v>
      </c>
      <c r="B559" s="393">
        <f t="shared" si="286"/>
        <v>2505</v>
      </c>
      <c r="C559" s="186">
        <v>0</v>
      </c>
      <c r="D559" s="394">
        <f t="shared" si="274"/>
        <v>0</v>
      </c>
      <c r="E559" s="395" t="e">
        <f t="shared" ref="E559:F559" si="533">H558</f>
        <v>#N/A</v>
      </c>
      <c r="F559" s="375" t="e">
        <f t="shared" si="533"/>
        <v>#N/A</v>
      </c>
      <c r="G559" s="375" t="e">
        <f t="shared" si="276"/>
        <v>#N/A</v>
      </c>
      <c r="H559" s="395" t="e">
        <f t="shared" si="277"/>
        <v>#N/A</v>
      </c>
      <c r="I559" s="375" t="e">
        <f t="shared" si="278"/>
        <v>#N/A</v>
      </c>
      <c r="J559" s="395" t="e">
        <f t="shared" si="288"/>
        <v>#N/A</v>
      </c>
      <c r="K559" s="396" t="e">
        <f t="shared" si="279"/>
        <v>#N/A</v>
      </c>
      <c r="L559" s="368"/>
      <c r="M559" s="368"/>
      <c r="N559" s="372"/>
      <c r="O559" s="3" t="e">
        <f t="shared" si="280"/>
        <v>#N/A</v>
      </c>
      <c r="P559" s="397" t="e">
        <f t="shared" si="281"/>
        <v>#N/A</v>
      </c>
      <c r="Q559" s="3" t="e">
        <f t="shared" si="282"/>
        <v>#N/A</v>
      </c>
      <c r="R559" s="369" t="e">
        <f t="shared" si="283"/>
        <v>#N/A</v>
      </c>
      <c r="S559" s="369" t="e">
        <f t="shared" si="284"/>
        <v>#N/A</v>
      </c>
      <c r="T559" s="398" t="e">
        <f t="shared" si="285"/>
        <v>#N/A</v>
      </c>
      <c r="U559" s="368"/>
      <c r="V559" s="368"/>
      <c r="W559" s="368"/>
      <c r="X559" s="368"/>
      <c r="Y559" s="368"/>
      <c r="Z559" s="368"/>
      <c r="AA559" s="368"/>
      <c r="AB559" s="368"/>
      <c r="AC559" s="368"/>
      <c r="AD559" s="368"/>
      <c r="AE559" s="368"/>
      <c r="AF559" s="368"/>
      <c r="AG559" s="368"/>
      <c r="AH559" s="368"/>
      <c r="AI559" s="368"/>
      <c r="AJ559" s="368"/>
      <c r="AK559" s="368"/>
      <c r="AL559" s="368"/>
      <c r="AM559" s="368"/>
      <c r="AN559" s="368"/>
    </row>
    <row r="560" spans="1:40" ht="12.75" customHeight="1">
      <c r="A560" s="151">
        <f t="shared" si="273"/>
        <v>41.833333333333336</v>
      </c>
      <c r="B560" s="393">
        <f t="shared" si="286"/>
        <v>2510</v>
      </c>
      <c r="C560" s="186">
        <v>0</v>
      </c>
      <c r="D560" s="394">
        <f t="shared" si="274"/>
        <v>0</v>
      </c>
      <c r="E560" s="395" t="e">
        <f t="shared" ref="E560:F560" si="534">H559</f>
        <v>#N/A</v>
      </c>
      <c r="F560" s="375" t="e">
        <f t="shared" si="534"/>
        <v>#N/A</v>
      </c>
      <c r="G560" s="375" t="e">
        <f t="shared" si="276"/>
        <v>#N/A</v>
      </c>
      <c r="H560" s="395" t="e">
        <f t="shared" si="277"/>
        <v>#N/A</v>
      </c>
      <c r="I560" s="375" t="e">
        <f t="shared" si="278"/>
        <v>#N/A</v>
      </c>
      <c r="J560" s="395" t="e">
        <f t="shared" si="288"/>
        <v>#N/A</v>
      </c>
      <c r="K560" s="396" t="e">
        <f t="shared" si="279"/>
        <v>#N/A</v>
      </c>
      <c r="L560" s="368"/>
      <c r="M560" s="368"/>
      <c r="N560" s="372"/>
      <c r="O560" s="3" t="e">
        <f t="shared" si="280"/>
        <v>#N/A</v>
      </c>
      <c r="P560" s="397" t="e">
        <f t="shared" si="281"/>
        <v>#N/A</v>
      </c>
      <c r="Q560" s="3" t="e">
        <f t="shared" si="282"/>
        <v>#N/A</v>
      </c>
      <c r="R560" s="369" t="e">
        <f t="shared" si="283"/>
        <v>#N/A</v>
      </c>
      <c r="S560" s="369" t="e">
        <f t="shared" si="284"/>
        <v>#N/A</v>
      </c>
      <c r="T560" s="398" t="e">
        <f t="shared" si="285"/>
        <v>#N/A</v>
      </c>
      <c r="U560" s="368"/>
      <c r="V560" s="368"/>
      <c r="W560" s="368"/>
      <c r="X560" s="368"/>
      <c r="Y560" s="368"/>
      <c r="Z560" s="368"/>
      <c r="AA560" s="368"/>
      <c r="AB560" s="368"/>
      <c r="AC560" s="368"/>
      <c r="AD560" s="368"/>
      <c r="AE560" s="368"/>
      <c r="AF560" s="368"/>
      <c r="AG560" s="368"/>
      <c r="AH560" s="368"/>
      <c r="AI560" s="368"/>
      <c r="AJ560" s="368"/>
      <c r="AK560" s="368"/>
      <c r="AL560" s="368"/>
      <c r="AM560" s="368"/>
      <c r="AN560" s="368"/>
    </row>
    <row r="561" spans="1:40" ht="12.75" customHeight="1">
      <c r="A561" s="151">
        <f t="shared" si="273"/>
        <v>41.916666666666664</v>
      </c>
      <c r="B561" s="393">
        <f t="shared" si="286"/>
        <v>2515</v>
      </c>
      <c r="C561" s="186">
        <v>0</v>
      </c>
      <c r="D561" s="394">
        <f t="shared" si="274"/>
        <v>0</v>
      </c>
      <c r="E561" s="395" t="e">
        <f t="shared" ref="E561:F561" si="535">H560</f>
        <v>#N/A</v>
      </c>
      <c r="F561" s="375" t="e">
        <f t="shared" si="535"/>
        <v>#N/A</v>
      </c>
      <c r="G561" s="375" t="e">
        <f t="shared" si="276"/>
        <v>#N/A</v>
      </c>
      <c r="H561" s="395" t="e">
        <f t="shared" si="277"/>
        <v>#N/A</v>
      </c>
      <c r="I561" s="375" t="e">
        <f t="shared" si="278"/>
        <v>#N/A</v>
      </c>
      <c r="J561" s="395" t="e">
        <f t="shared" si="288"/>
        <v>#N/A</v>
      </c>
      <c r="K561" s="396" t="e">
        <f t="shared" si="279"/>
        <v>#N/A</v>
      </c>
      <c r="L561" s="368"/>
      <c r="M561" s="368"/>
      <c r="N561" s="372"/>
      <c r="O561" s="3" t="e">
        <f t="shared" si="280"/>
        <v>#N/A</v>
      </c>
      <c r="P561" s="397" t="e">
        <f t="shared" si="281"/>
        <v>#N/A</v>
      </c>
      <c r="Q561" s="3" t="e">
        <f t="shared" si="282"/>
        <v>#N/A</v>
      </c>
      <c r="R561" s="369" t="e">
        <f t="shared" si="283"/>
        <v>#N/A</v>
      </c>
      <c r="S561" s="369" t="e">
        <f t="shared" si="284"/>
        <v>#N/A</v>
      </c>
      <c r="T561" s="398" t="e">
        <f t="shared" si="285"/>
        <v>#N/A</v>
      </c>
      <c r="U561" s="368"/>
      <c r="V561" s="368"/>
      <c r="W561" s="368"/>
      <c r="X561" s="368"/>
      <c r="Y561" s="368"/>
      <c r="Z561" s="368"/>
      <c r="AA561" s="368"/>
      <c r="AB561" s="368"/>
      <c r="AC561" s="368"/>
      <c r="AD561" s="368"/>
      <c r="AE561" s="368"/>
      <c r="AF561" s="368"/>
      <c r="AG561" s="368"/>
      <c r="AH561" s="368"/>
      <c r="AI561" s="368"/>
      <c r="AJ561" s="368"/>
      <c r="AK561" s="368"/>
      <c r="AL561" s="368"/>
      <c r="AM561" s="368"/>
      <c r="AN561" s="368"/>
    </row>
    <row r="562" spans="1:40" ht="12.75" customHeight="1">
      <c r="A562" s="151">
        <f t="shared" si="273"/>
        <v>42</v>
      </c>
      <c r="B562" s="393">
        <f t="shared" si="286"/>
        <v>2520</v>
      </c>
      <c r="C562" s="186">
        <v>0</v>
      </c>
      <c r="D562" s="394">
        <f t="shared" si="274"/>
        <v>0</v>
      </c>
      <c r="E562" s="395" t="e">
        <f t="shared" ref="E562:F562" si="536">H561</f>
        <v>#N/A</v>
      </c>
      <c r="F562" s="375" t="e">
        <f t="shared" si="536"/>
        <v>#N/A</v>
      </c>
      <c r="G562" s="375" t="e">
        <f t="shared" si="276"/>
        <v>#N/A</v>
      </c>
      <c r="H562" s="395" t="e">
        <f t="shared" si="277"/>
        <v>#N/A</v>
      </c>
      <c r="I562" s="375" t="e">
        <f t="shared" si="278"/>
        <v>#N/A</v>
      </c>
      <c r="J562" s="395" t="e">
        <f t="shared" si="288"/>
        <v>#N/A</v>
      </c>
      <c r="K562" s="396" t="e">
        <f t="shared" si="279"/>
        <v>#N/A</v>
      </c>
      <c r="L562" s="368"/>
      <c r="M562" s="368"/>
      <c r="N562" s="372"/>
      <c r="O562" s="3" t="e">
        <f t="shared" si="280"/>
        <v>#N/A</v>
      </c>
      <c r="P562" s="397" t="e">
        <f t="shared" si="281"/>
        <v>#N/A</v>
      </c>
      <c r="Q562" s="3" t="e">
        <f t="shared" si="282"/>
        <v>#N/A</v>
      </c>
      <c r="R562" s="369" t="e">
        <f t="shared" si="283"/>
        <v>#N/A</v>
      </c>
      <c r="S562" s="369" t="e">
        <f t="shared" si="284"/>
        <v>#N/A</v>
      </c>
      <c r="T562" s="398" t="e">
        <f t="shared" si="285"/>
        <v>#N/A</v>
      </c>
      <c r="U562" s="368"/>
      <c r="V562" s="368"/>
      <c r="W562" s="368"/>
      <c r="X562" s="368"/>
      <c r="Y562" s="368"/>
      <c r="Z562" s="368"/>
      <c r="AA562" s="368"/>
      <c r="AB562" s="368"/>
      <c r="AC562" s="368"/>
      <c r="AD562" s="368"/>
      <c r="AE562" s="368"/>
      <c r="AF562" s="368"/>
      <c r="AG562" s="368"/>
      <c r="AH562" s="368"/>
      <c r="AI562" s="368"/>
      <c r="AJ562" s="368"/>
      <c r="AK562" s="368"/>
      <c r="AL562" s="368"/>
      <c r="AM562" s="368"/>
      <c r="AN562" s="368"/>
    </row>
    <row r="563" spans="1:40" ht="12.75" customHeight="1">
      <c r="A563" s="151">
        <f t="shared" si="273"/>
        <v>42.083333333333336</v>
      </c>
      <c r="B563" s="393">
        <f t="shared" si="286"/>
        <v>2525</v>
      </c>
      <c r="C563" s="186">
        <v>0</v>
      </c>
      <c r="D563" s="394">
        <f t="shared" si="274"/>
        <v>0</v>
      </c>
      <c r="E563" s="395" t="e">
        <f t="shared" ref="E563:F563" si="537">H562</f>
        <v>#N/A</v>
      </c>
      <c r="F563" s="375" t="e">
        <f t="shared" si="537"/>
        <v>#N/A</v>
      </c>
      <c r="G563" s="375" t="e">
        <f t="shared" si="276"/>
        <v>#N/A</v>
      </c>
      <c r="H563" s="395" t="e">
        <f t="shared" si="277"/>
        <v>#N/A</v>
      </c>
      <c r="I563" s="375" t="e">
        <f t="shared" si="278"/>
        <v>#N/A</v>
      </c>
      <c r="J563" s="395" t="e">
        <f t="shared" si="288"/>
        <v>#N/A</v>
      </c>
      <c r="K563" s="396" t="e">
        <f t="shared" si="279"/>
        <v>#N/A</v>
      </c>
      <c r="L563" s="368"/>
      <c r="M563" s="368"/>
      <c r="N563" s="372"/>
      <c r="O563" s="3" t="e">
        <f t="shared" si="280"/>
        <v>#N/A</v>
      </c>
      <c r="P563" s="397" t="e">
        <f t="shared" si="281"/>
        <v>#N/A</v>
      </c>
      <c r="Q563" s="3" t="e">
        <f t="shared" si="282"/>
        <v>#N/A</v>
      </c>
      <c r="R563" s="369" t="e">
        <f t="shared" si="283"/>
        <v>#N/A</v>
      </c>
      <c r="S563" s="369" t="e">
        <f t="shared" si="284"/>
        <v>#N/A</v>
      </c>
      <c r="T563" s="398" t="e">
        <f t="shared" si="285"/>
        <v>#N/A</v>
      </c>
      <c r="U563" s="368"/>
      <c r="V563" s="368"/>
      <c r="W563" s="368"/>
      <c r="X563" s="368"/>
      <c r="Y563" s="368"/>
      <c r="Z563" s="368"/>
      <c r="AA563" s="368"/>
      <c r="AB563" s="368"/>
      <c r="AC563" s="368"/>
      <c r="AD563" s="368"/>
      <c r="AE563" s="368"/>
      <c r="AF563" s="368"/>
      <c r="AG563" s="368"/>
      <c r="AH563" s="368"/>
      <c r="AI563" s="368"/>
      <c r="AJ563" s="368"/>
      <c r="AK563" s="368"/>
      <c r="AL563" s="368"/>
      <c r="AM563" s="368"/>
      <c r="AN563" s="368"/>
    </row>
    <row r="564" spans="1:40" ht="12.75" customHeight="1">
      <c r="A564" s="151">
        <f t="shared" si="273"/>
        <v>42.166666666666664</v>
      </c>
      <c r="B564" s="393">
        <f t="shared" si="286"/>
        <v>2530</v>
      </c>
      <c r="C564" s="186">
        <v>0</v>
      </c>
      <c r="D564" s="394">
        <f t="shared" si="274"/>
        <v>0</v>
      </c>
      <c r="E564" s="395" t="e">
        <f t="shared" ref="E564:F564" si="538">H563</f>
        <v>#N/A</v>
      </c>
      <c r="F564" s="375" t="e">
        <f t="shared" si="538"/>
        <v>#N/A</v>
      </c>
      <c r="G564" s="375" t="e">
        <f t="shared" si="276"/>
        <v>#N/A</v>
      </c>
      <c r="H564" s="395" t="e">
        <f t="shared" si="277"/>
        <v>#N/A</v>
      </c>
      <c r="I564" s="375" t="e">
        <f t="shared" si="278"/>
        <v>#N/A</v>
      </c>
      <c r="J564" s="395" t="e">
        <f t="shared" si="288"/>
        <v>#N/A</v>
      </c>
      <c r="K564" s="396" t="e">
        <f t="shared" si="279"/>
        <v>#N/A</v>
      </c>
      <c r="L564" s="368"/>
      <c r="M564" s="368"/>
      <c r="N564" s="372"/>
      <c r="O564" s="3" t="e">
        <f t="shared" si="280"/>
        <v>#N/A</v>
      </c>
      <c r="P564" s="397" t="e">
        <f t="shared" si="281"/>
        <v>#N/A</v>
      </c>
      <c r="Q564" s="3" t="e">
        <f t="shared" si="282"/>
        <v>#N/A</v>
      </c>
      <c r="R564" s="369" t="e">
        <f t="shared" si="283"/>
        <v>#N/A</v>
      </c>
      <c r="S564" s="369" t="e">
        <f t="shared" si="284"/>
        <v>#N/A</v>
      </c>
      <c r="T564" s="398" t="e">
        <f t="shared" si="285"/>
        <v>#N/A</v>
      </c>
      <c r="U564" s="368"/>
      <c r="V564" s="368"/>
      <c r="W564" s="368"/>
      <c r="X564" s="368"/>
      <c r="Y564" s="368"/>
      <c r="Z564" s="368"/>
      <c r="AA564" s="368"/>
      <c r="AB564" s="368"/>
      <c r="AC564" s="368"/>
      <c r="AD564" s="368"/>
      <c r="AE564" s="368"/>
      <c r="AF564" s="368"/>
      <c r="AG564" s="368"/>
      <c r="AH564" s="368"/>
      <c r="AI564" s="368"/>
      <c r="AJ564" s="368"/>
      <c r="AK564" s="368"/>
      <c r="AL564" s="368"/>
      <c r="AM564" s="368"/>
      <c r="AN564" s="368"/>
    </row>
    <row r="565" spans="1:40" ht="12.75" customHeight="1">
      <c r="A565" s="151">
        <f t="shared" si="273"/>
        <v>42.25</v>
      </c>
      <c r="B565" s="393">
        <f t="shared" si="286"/>
        <v>2535</v>
      </c>
      <c r="C565" s="186">
        <v>0</v>
      </c>
      <c r="D565" s="394">
        <f t="shared" si="274"/>
        <v>0</v>
      </c>
      <c r="E565" s="395" t="e">
        <f t="shared" ref="E565:F565" si="539">H564</f>
        <v>#N/A</v>
      </c>
      <c r="F565" s="375" t="e">
        <f t="shared" si="539"/>
        <v>#N/A</v>
      </c>
      <c r="G565" s="375" t="e">
        <f t="shared" si="276"/>
        <v>#N/A</v>
      </c>
      <c r="H565" s="395" t="e">
        <f t="shared" si="277"/>
        <v>#N/A</v>
      </c>
      <c r="I565" s="375" t="e">
        <f t="shared" si="278"/>
        <v>#N/A</v>
      </c>
      <c r="J565" s="395" t="e">
        <f t="shared" si="288"/>
        <v>#N/A</v>
      </c>
      <c r="K565" s="396" t="e">
        <f t="shared" si="279"/>
        <v>#N/A</v>
      </c>
      <c r="L565" s="368"/>
      <c r="M565" s="368"/>
      <c r="N565" s="372"/>
      <c r="O565" s="3" t="e">
        <f t="shared" si="280"/>
        <v>#N/A</v>
      </c>
      <c r="P565" s="397" t="e">
        <f t="shared" si="281"/>
        <v>#N/A</v>
      </c>
      <c r="Q565" s="3" t="e">
        <f t="shared" si="282"/>
        <v>#N/A</v>
      </c>
      <c r="R565" s="369" t="e">
        <f t="shared" si="283"/>
        <v>#N/A</v>
      </c>
      <c r="S565" s="369" t="e">
        <f t="shared" si="284"/>
        <v>#N/A</v>
      </c>
      <c r="T565" s="398" t="e">
        <f t="shared" si="285"/>
        <v>#N/A</v>
      </c>
      <c r="U565" s="368"/>
      <c r="V565" s="368"/>
      <c r="W565" s="368"/>
      <c r="X565" s="368"/>
      <c r="Y565" s="368"/>
      <c r="Z565" s="368"/>
      <c r="AA565" s="368"/>
      <c r="AB565" s="368"/>
      <c r="AC565" s="368"/>
      <c r="AD565" s="368"/>
      <c r="AE565" s="368"/>
      <c r="AF565" s="368"/>
      <c r="AG565" s="368"/>
      <c r="AH565" s="368"/>
      <c r="AI565" s="368"/>
      <c r="AJ565" s="368"/>
      <c r="AK565" s="368"/>
      <c r="AL565" s="368"/>
      <c r="AM565" s="368"/>
      <c r="AN565" s="368"/>
    </row>
    <row r="566" spans="1:40" ht="12.75" customHeight="1">
      <c r="A566" s="151">
        <f t="shared" si="273"/>
        <v>42.333333333333336</v>
      </c>
      <c r="B566" s="393">
        <f t="shared" si="286"/>
        <v>2540</v>
      </c>
      <c r="C566" s="186">
        <v>0</v>
      </c>
      <c r="D566" s="394">
        <f t="shared" si="274"/>
        <v>0</v>
      </c>
      <c r="E566" s="395" t="e">
        <f t="shared" ref="E566:F566" si="540">H565</f>
        <v>#N/A</v>
      </c>
      <c r="F566" s="375" t="e">
        <f t="shared" si="540"/>
        <v>#N/A</v>
      </c>
      <c r="G566" s="375" t="e">
        <f t="shared" si="276"/>
        <v>#N/A</v>
      </c>
      <c r="H566" s="395" t="e">
        <f t="shared" si="277"/>
        <v>#N/A</v>
      </c>
      <c r="I566" s="375" t="e">
        <f t="shared" si="278"/>
        <v>#N/A</v>
      </c>
      <c r="J566" s="395" t="e">
        <f t="shared" si="288"/>
        <v>#N/A</v>
      </c>
      <c r="K566" s="396" t="e">
        <f t="shared" si="279"/>
        <v>#N/A</v>
      </c>
      <c r="L566" s="368"/>
      <c r="M566" s="368"/>
      <c r="N566" s="372"/>
      <c r="O566" s="3" t="e">
        <f t="shared" si="280"/>
        <v>#N/A</v>
      </c>
      <c r="P566" s="397" t="e">
        <f t="shared" si="281"/>
        <v>#N/A</v>
      </c>
      <c r="Q566" s="3" t="e">
        <f t="shared" si="282"/>
        <v>#N/A</v>
      </c>
      <c r="R566" s="369" t="e">
        <f t="shared" si="283"/>
        <v>#N/A</v>
      </c>
      <c r="S566" s="369" t="e">
        <f t="shared" si="284"/>
        <v>#N/A</v>
      </c>
      <c r="T566" s="398" t="e">
        <f t="shared" si="285"/>
        <v>#N/A</v>
      </c>
      <c r="U566" s="368"/>
      <c r="V566" s="368"/>
      <c r="W566" s="368"/>
      <c r="X566" s="368"/>
      <c r="Y566" s="368"/>
      <c r="Z566" s="368"/>
      <c r="AA566" s="368"/>
      <c r="AB566" s="368"/>
      <c r="AC566" s="368"/>
      <c r="AD566" s="368"/>
      <c r="AE566" s="368"/>
      <c r="AF566" s="368"/>
      <c r="AG566" s="368"/>
      <c r="AH566" s="368"/>
      <c r="AI566" s="368"/>
      <c r="AJ566" s="368"/>
      <c r="AK566" s="368"/>
      <c r="AL566" s="368"/>
      <c r="AM566" s="368"/>
      <c r="AN566" s="368"/>
    </row>
    <row r="567" spans="1:40" ht="12.75" customHeight="1">
      <c r="A567" s="151">
        <f t="shared" si="273"/>
        <v>42.416666666666664</v>
      </c>
      <c r="B567" s="393">
        <f t="shared" si="286"/>
        <v>2545</v>
      </c>
      <c r="C567" s="186">
        <v>0</v>
      </c>
      <c r="D567" s="394">
        <f t="shared" si="274"/>
        <v>0</v>
      </c>
      <c r="E567" s="395" t="e">
        <f t="shared" ref="E567:F567" si="541">H566</f>
        <v>#N/A</v>
      </c>
      <c r="F567" s="375" t="e">
        <f t="shared" si="541"/>
        <v>#N/A</v>
      </c>
      <c r="G567" s="375" t="e">
        <f t="shared" si="276"/>
        <v>#N/A</v>
      </c>
      <c r="H567" s="395" t="e">
        <f t="shared" si="277"/>
        <v>#N/A</v>
      </c>
      <c r="I567" s="375" t="e">
        <f t="shared" si="278"/>
        <v>#N/A</v>
      </c>
      <c r="J567" s="395" t="e">
        <f t="shared" si="288"/>
        <v>#N/A</v>
      </c>
      <c r="K567" s="396" t="e">
        <f t="shared" si="279"/>
        <v>#N/A</v>
      </c>
      <c r="L567" s="368"/>
      <c r="M567" s="368"/>
      <c r="N567" s="372"/>
      <c r="O567" s="3" t="e">
        <f t="shared" si="280"/>
        <v>#N/A</v>
      </c>
      <c r="P567" s="397" t="e">
        <f t="shared" si="281"/>
        <v>#N/A</v>
      </c>
      <c r="Q567" s="3" t="e">
        <f t="shared" si="282"/>
        <v>#N/A</v>
      </c>
      <c r="R567" s="369" t="e">
        <f t="shared" si="283"/>
        <v>#N/A</v>
      </c>
      <c r="S567" s="369" t="e">
        <f t="shared" si="284"/>
        <v>#N/A</v>
      </c>
      <c r="T567" s="398" t="e">
        <f t="shared" si="285"/>
        <v>#N/A</v>
      </c>
      <c r="U567" s="368"/>
      <c r="V567" s="368"/>
      <c r="W567" s="368"/>
      <c r="X567" s="368"/>
      <c r="Y567" s="368"/>
      <c r="Z567" s="368"/>
      <c r="AA567" s="368"/>
      <c r="AB567" s="368"/>
      <c r="AC567" s="368"/>
      <c r="AD567" s="368"/>
      <c r="AE567" s="368"/>
      <c r="AF567" s="368"/>
      <c r="AG567" s="368"/>
      <c r="AH567" s="368"/>
      <c r="AI567" s="368"/>
      <c r="AJ567" s="368"/>
      <c r="AK567" s="368"/>
      <c r="AL567" s="368"/>
      <c r="AM567" s="368"/>
      <c r="AN567" s="368"/>
    </row>
    <row r="568" spans="1:40" ht="12.75" customHeight="1">
      <c r="A568" s="151">
        <f t="shared" ref="A568:A822" si="542">B568/60</f>
        <v>42.5</v>
      </c>
      <c r="B568" s="393">
        <f t="shared" si="286"/>
        <v>2550</v>
      </c>
      <c r="C568" s="186">
        <v>0</v>
      </c>
      <c r="D568" s="394">
        <f t="shared" ref="D568:D822" si="543">C569</f>
        <v>0</v>
      </c>
      <c r="E568" s="395" t="e">
        <f t="shared" ref="E568:F568" si="544">H567</f>
        <v>#N/A</v>
      </c>
      <c r="F568" s="375" t="e">
        <f t="shared" si="544"/>
        <v>#N/A</v>
      </c>
      <c r="G568" s="375" t="e">
        <f t="shared" ref="G568:G822" si="545">(C568+D568-E568)*$B$56*60+2*F568</f>
        <v>#N/A</v>
      </c>
      <c r="H568" s="395" t="e">
        <f t="shared" ref="H568:H822" si="546">IF(C568="",0,IF($J$10="",0,(O568*G568+Q568-O568*R568)))</f>
        <v>#N/A</v>
      </c>
      <c r="I568" s="375" t="e">
        <f t="shared" ref="I568:I822" si="547">IF($J$10="",0,(G568-$B$56*60*H568)/2)</f>
        <v>#N/A</v>
      </c>
      <c r="J568" s="395" t="e">
        <f t="shared" si="288"/>
        <v>#N/A</v>
      </c>
      <c r="K568" s="396" t="e">
        <f t="shared" ref="K568:K822" si="548">I568/43560</f>
        <v>#N/A</v>
      </c>
      <c r="L568" s="368"/>
      <c r="M568" s="368"/>
      <c r="N568" s="372"/>
      <c r="O568" s="3" t="e">
        <f t="shared" ref="O568:O822" si="549">INDEX($O$11:$O$53,P568,1)</f>
        <v>#N/A</v>
      </c>
      <c r="P568" s="397" t="e">
        <f t="shared" ref="P568:P822" si="550">MATCH(G568,$K$10:$K$52,1)</f>
        <v>#N/A</v>
      </c>
      <c r="Q568" s="3" t="e">
        <f t="shared" ref="Q568:Q822" si="551">INDEX($H$10:$H$52,P568,1)</f>
        <v>#N/A</v>
      </c>
      <c r="R568" s="369" t="e">
        <f t="shared" ref="R568:R822" si="552">INDEX($K$10:$K$52,P568,1)</f>
        <v>#N/A</v>
      </c>
      <c r="S568" s="369" t="e">
        <f t="shared" ref="S568:S822" si="553">INDEX($G$10:$G$52,P568,1)</f>
        <v>#N/A</v>
      </c>
      <c r="T568" s="398" t="e">
        <f t="shared" ref="T568:T822" si="554">INDEX($P$11:$P$53,P568,1)</f>
        <v>#N/A</v>
      </c>
      <c r="U568" s="368"/>
      <c r="V568" s="368"/>
      <c r="W568" s="368"/>
      <c r="X568" s="368"/>
      <c r="Y568" s="368"/>
      <c r="Z568" s="368"/>
      <c r="AA568" s="368"/>
      <c r="AB568" s="368"/>
      <c r="AC568" s="368"/>
      <c r="AD568" s="368"/>
      <c r="AE568" s="368"/>
      <c r="AF568" s="368"/>
      <c r="AG568" s="368"/>
      <c r="AH568" s="368"/>
      <c r="AI568" s="368"/>
      <c r="AJ568" s="368"/>
      <c r="AK568" s="368"/>
      <c r="AL568" s="368"/>
      <c r="AM568" s="368"/>
      <c r="AN568" s="368"/>
    </row>
    <row r="569" spans="1:40" ht="12.75" customHeight="1">
      <c r="A569" s="151">
        <f t="shared" si="542"/>
        <v>42.583333333333336</v>
      </c>
      <c r="B569" s="393">
        <f t="shared" ref="B569:B823" si="555">B568+$B$56</f>
        <v>2555</v>
      </c>
      <c r="C569" s="186">
        <v>0</v>
      </c>
      <c r="D569" s="394">
        <f t="shared" si="543"/>
        <v>0</v>
      </c>
      <c r="E569" s="395" t="e">
        <f t="shared" ref="E569:F569" si="556">H568</f>
        <v>#N/A</v>
      </c>
      <c r="F569" s="375" t="e">
        <f t="shared" si="556"/>
        <v>#N/A</v>
      </c>
      <c r="G569" s="375" t="e">
        <f t="shared" si="545"/>
        <v>#N/A</v>
      </c>
      <c r="H569" s="395" t="e">
        <f t="shared" si="546"/>
        <v>#N/A</v>
      </c>
      <c r="I569" s="375" t="e">
        <f t="shared" si="547"/>
        <v>#N/A</v>
      </c>
      <c r="J569" s="395" t="e">
        <f t="shared" ref="J569:J823" si="557">IF($J$10="",0,(T569*G569+S569-T569*R569))</f>
        <v>#N/A</v>
      </c>
      <c r="K569" s="396" t="e">
        <f t="shared" si="548"/>
        <v>#N/A</v>
      </c>
      <c r="L569" s="368"/>
      <c r="M569" s="368"/>
      <c r="N569" s="372"/>
      <c r="O569" s="3" t="e">
        <f t="shared" si="549"/>
        <v>#N/A</v>
      </c>
      <c r="P569" s="397" t="e">
        <f t="shared" si="550"/>
        <v>#N/A</v>
      </c>
      <c r="Q569" s="3" t="e">
        <f t="shared" si="551"/>
        <v>#N/A</v>
      </c>
      <c r="R569" s="369" t="e">
        <f t="shared" si="552"/>
        <v>#N/A</v>
      </c>
      <c r="S569" s="369" t="e">
        <f t="shared" si="553"/>
        <v>#N/A</v>
      </c>
      <c r="T569" s="398" t="e">
        <f t="shared" si="554"/>
        <v>#N/A</v>
      </c>
      <c r="U569" s="368"/>
      <c r="V569" s="368"/>
      <c r="W569" s="368"/>
      <c r="X569" s="368"/>
      <c r="Y569" s="368"/>
      <c r="Z569" s="368"/>
      <c r="AA569" s="368"/>
      <c r="AB569" s="368"/>
      <c r="AC569" s="368"/>
      <c r="AD569" s="368"/>
      <c r="AE569" s="368"/>
      <c r="AF569" s="368"/>
      <c r="AG569" s="368"/>
      <c r="AH569" s="368"/>
      <c r="AI569" s="368"/>
      <c r="AJ569" s="368"/>
      <c r="AK569" s="368"/>
      <c r="AL569" s="368"/>
      <c r="AM569" s="368"/>
      <c r="AN569" s="368"/>
    </row>
    <row r="570" spans="1:40" ht="12.75" customHeight="1">
      <c r="A570" s="151">
        <f t="shared" si="542"/>
        <v>42.666666666666664</v>
      </c>
      <c r="B570" s="393">
        <f t="shared" si="555"/>
        <v>2560</v>
      </c>
      <c r="C570" s="186">
        <v>0</v>
      </c>
      <c r="D570" s="394">
        <f t="shared" si="543"/>
        <v>0</v>
      </c>
      <c r="E570" s="395" t="e">
        <f t="shared" ref="E570:F570" si="558">H569</f>
        <v>#N/A</v>
      </c>
      <c r="F570" s="375" t="e">
        <f t="shared" si="558"/>
        <v>#N/A</v>
      </c>
      <c r="G570" s="375" t="e">
        <f t="shared" si="545"/>
        <v>#N/A</v>
      </c>
      <c r="H570" s="395" t="e">
        <f t="shared" si="546"/>
        <v>#N/A</v>
      </c>
      <c r="I570" s="375" t="e">
        <f t="shared" si="547"/>
        <v>#N/A</v>
      </c>
      <c r="J570" s="395" t="e">
        <f t="shared" si="557"/>
        <v>#N/A</v>
      </c>
      <c r="K570" s="396" t="e">
        <f t="shared" si="548"/>
        <v>#N/A</v>
      </c>
      <c r="L570" s="368"/>
      <c r="M570" s="368"/>
      <c r="N570" s="372"/>
      <c r="O570" s="3" t="e">
        <f t="shared" si="549"/>
        <v>#N/A</v>
      </c>
      <c r="P570" s="397" t="e">
        <f t="shared" si="550"/>
        <v>#N/A</v>
      </c>
      <c r="Q570" s="3" t="e">
        <f t="shared" si="551"/>
        <v>#N/A</v>
      </c>
      <c r="R570" s="369" t="e">
        <f t="shared" si="552"/>
        <v>#N/A</v>
      </c>
      <c r="S570" s="369" t="e">
        <f t="shared" si="553"/>
        <v>#N/A</v>
      </c>
      <c r="T570" s="398" t="e">
        <f t="shared" si="554"/>
        <v>#N/A</v>
      </c>
      <c r="U570" s="368"/>
      <c r="V570" s="368"/>
      <c r="W570" s="368"/>
      <c r="X570" s="368"/>
      <c r="Y570" s="368"/>
      <c r="Z570" s="368"/>
      <c r="AA570" s="368"/>
      <c r="AB570" s="368"/>
      <c r="AC570" s="368"/>
      <c r="AD570" s="368"/>
      <c r="AE570" s="368"/>
      <c r="AF570" s="368"/>
      <c r="AG570" s="368"/>
      <c r="AH570" s="368"/>
      <c r="AI570" s="368"/>
      <c r="AJ570" s="368"/>
      <c r="AK570" s="368"/>
      <c r="AL570" s="368"/>
      <c r="AM570" s="368"/>
      <c r="AN570" s="368"/>
    </row>
    <row r="571" spans="1:40" ht="12.75" customHeight="1">
      <c r="A571" s="151">
        <f t="shared" si="542"/>
        <v>42.75</v>
      </c>
      <c r="B571" s="393">
        <f t="shared" si="555"/>
        <v>2565</v>
      </c>
      <c r="C571" s="186">
        <v>0</v>
      </c>
      <c r="D571" s="394">
        <f t="shared" si="543"/>
        <v>0</v>
      </c>
      <c r="E571" s="395" t="e">
        <f t="shared" ref="E571:F571" si="559">H570</f>
        <v>#N/A</v>
      </c>
      <c r="F571" s="375" t="e">
        <f t="shared" si="559"/>
        <v>#N/A</v>
      </c>
      <c r="G571" s="375" t="e">
        <f t="shared" si="545"/>
        <v>#N/A</v>
      </c>
      <c r="H571" s="395" t="e">
        <f t="shared" si="546"/>
        <v>#N/A</v>
      </c>
      <c r="I571" s="375" t="e">
        <f t="shared" si="547"/>
        <v>#N/A</v>
      </c>
      <c r="J571" s="395" t="e">
        <f t="shared" si="557"/>
        <v>#N/A</v>
      </c>
      <c r="K571" s="396" t="e">
        <f t="shared" si="548"/>
        <v>#N/A</v>
      </c>
      <c r="L571" s="368"/>
      <c r="M571" s="368"/>
      <c r="N571" s="372"/>
      <c r="O571" s="3" t="e">
        <f t="shared" si="549"/>
        <v>#N/A</v>
      </c>
      <c r="P571" s="397" t="e">
        <f t="shared" si="550"/>
        <v>#N/A</v>
      </c>
      <c r="Q571" s="3" t="e">
        <f t="shared" si="551"/>
        <v>#N/A</v>
      </c>
      <c r="R571" s="369" t="e">
        <f t="shared" si="552"/>
        <v>#N/A</v>
      </c>
      <c r="S571" s="369" t="e">
        <f t="shared" si="553"/>
        <v>#N/A</v>
      </c>
      <c r="T571" s="398" t="e">
        <f t="shared" si="554"/>
        <v>#N/A</v>
      </c>
      <c r="U571" s="368"/>
      <c r="V571" s="368"/>
      <c r="W571" s="368"/>
      <c r="X571" s="368"/>
      <c r="Y571" s="368"/>
      <c r="Z571" s="368"/>
      <c r="AA571" s="368"/>
      <c r="AB571" s="368"/>
      <c r="AC571" s="368"/>
      <c r="AD571" s="368"/>
      <c r="AE571" s="368"/>
      <c r="AF571" s="368"/>
      <c r="AG571" s="368"/>
      <c r="AH571" s="368"/>
      <c r="AI571" s="368"/>
      <c r="AJ571" s="368"/>
      <c r="AK571" s="368"/>
      <c r="AL571" s="368"/>
      <c r="AM571" s="368"/>
      <c r="AN571" s="368"/>
    </row>
    <row r="572" spans="1:40" ht="12.75" customHeight="1">
      <c r="A572" s="151">
        <f t="shared" si="542"/>
        <v>42.833333333333336</v>
      </c>
      <c r="B572" s="393">
        <f t="shared" si="555"/>
        <v>2570</v>
      </c>
      <c r="C572" s="186">
        <v>0</v>
      </c>
      <c r="D572" s="394">
        <f t="shared" si="543"/>
        <v>0</v>
      </c>
      <c r="E572" s="395" t="e">
        <f t="shared" ref="E572:F572" si="560">H571</f>
        <v>#N/A</v>
      </c>
      <c r="F572" s="375" t="e">
        <f t="shared" si="560"/>
        <v>#N/A</v>
      </c>
      <c r="G572" s="375" t="e">
        <f t="shared" si="545"/>
        <v>#N/A</v>
      </c>
      <c r="H572" s="395" t="e">
        <f t="shared" si="546"/>
        <v>#N/A</v>
      </c>
      <c r="I572" s="375" t="e">
        <f t="shared" si="547"/>
        <v>#N/A</v>
      </c>
      <c r="J572" s="395" t="e">
        <f t="shared" si="557"/>
        <v>#N/A</v>
      </c>
      <c r="K572" s="396" t="e">
        <f t="shared" si="548"/>
        <v>#N/A</v>
      </c>
      <c r="L572" s="368"/>
      <c r="M572" s="368"/>
      <c r="N572" s="372"/>
      <c r="O572" s="3" t="e">
        <f t="shared" si="549"/>
        <v>#N/A</v>
      </c>
      <c r="P572" s="397" t="e">
        <f t="shared" si="550"/>
        <v>#N/A</v>
      </c>
      <c r="Q572" s="3" t="e">
        <f t="shared" si="551"/>
        <v>#N/A</v>
      </c>
      <c r="R572" s="369" t="e">
        <f t="shared" si="552"/>
        <v>#N/A</v>
      </c>
      <c r="S572" s="369" t="e">
        <f t="shared" si="553"/>
        <v>#N/A</v>
      </c>
      <c r="T572" s="398" t="e">
        <f t="shared" si="554"/>
        <v>#N/A</v>
      </c>
      <c r="U572" s="368"/>
      <c r="V572" s="368"/>
      <c r="W572" s="368"/>
      <c r="X572" s="368"/>
      <c r="Y572" s="368"/>
      <c r="Z572" s="368"/>
      <c r="AA572" s="368"/>
      <c r="AB572" s="368"/>
      <c r="AC572" s="368"/>
      <c r="AD572" s="368"/>
      <c r="AE572" s="368"/>
      <c r="AF572" s="368"/>
      <c r="AG572" s="368"/>
      <c r="AH572" s="368"/>
      <c r="AI572" s="368"/>
      <c r="AJ572" s="368"/>
      <c r="AK572" s="368"/>
      <c r="AL572" s="368"/>
      <c r="AM572" s="368"/>
      <c r="AN572" s="368"/>
    </row>
    <row r="573" spans="1:40" ht="12.75" customHeight="1">
      <c r="A573" s="151">
        <f t="shared" si="542"/>
        <v>42.916666666666664</v>
      </c>
      <c r="B573" s="393">
        <f t="shared" si="555"/>
        <v>2575</v>
      </c>
      <c r="C573" s="186">
        <v>0</v>
      </c>
      <c r="D573" s="394">
        <f t="shared" si="543"/>
        <v>0</v>
      </c>
      <c r="E573" s="395" t="e">
        <f t="shared" ref="E573:F573" si="561">H572</f>
        <v>#N/A</v>
      </c>
      <c r="F573" s="375" t="e">
        <f t="shared" si="561"/>
        <v>#N/A</v>
      </c>
      <c r="G573" s="375" t="e">
        <f t="shared" si="545"/>
        <v>#N/A</v>
      </c>
      <c r="H573" s="395" t="e">
        <f t="shared" si="546"/>
        <v>#N/A</v>
      </c>
      <c r="I573" s="375" t="e">
        <f t="shared" si="547"/>
        <v>#N/A</v>
      </c>
      <c r="J573" s="395" t="e">
        <f t="shared" si="557"/>
        <v>#N/A</v>
      </c>
      <c r="K573" s="396" t="e">
        <f t="shared" si="548"/>
        <v>#N/A</v>
      </c>
      <c r="L573" s="368"/>
      <c r="M573" s="368"/>
      <c r="N573" s="372"/>
      <c r="O573" s="3" t="e">
        <f t="shared" si="549"/>
        <v>#N/A</v>
      </c>
      <c r="P573" s="397" t="e">
        <f t="shared" si="550"/>
        <v>#N/A</v>
      </c>
      <c r="Q573" s="3" t="e">
        <f t="shared" si="551"/>
        <v>#N/A</v>
      </c>
      <c r="R573" s="369" t="e">
        <f t="shared" si="552"/>
        <v>#N/A</v>
      </c>
      <c r="S573" s="369" t="e">
        <f t="shared" si="553"/>
        <v>#N/A</v>
      </c>
      <c r="T573" s="398" t="e">
        <f t="shared" si="554"/>
        <v>#N/A</v>
      </c>
      <c r="U573" s="368"/>
      <c r="V573" s="368"/>
      <c r="W573" s="368"/>
      <c r="X573" s="368"/>
      <c r="Y573" s="368"/>
      <c r="Z573" s="368"/>
      <c r="AA573" s="368"/>
      <c r="AB573" s="368"/>
      <c r="AC573" s="368"/>
      <c r="AD573" s="368"/>
      <c r="AE573" s="368"/>
      <c r="AF573" s="368"/>
      <c r="AG573" s="368"/>
      <c r="AH573" s="368"/>
      <c r="AI573" s="368"/>
      <c r="AJ573" s="368"/>
      <c r="AK573" s="368"/>
      <c r="AL573" s="368"/>
      <c r="AM573" s="368"/>
      <c r="AN573" s="368"/>
    </row>
    <row r="574" spans="1:40" ht="12.75" customHeight="1">
      <c r="A574" s="151">
        <f t="shared" si="542"/>
        <v>43</v>
      </c>
      <c r="B574" s="393">
        <f t="shared" si="555"/>
        <v>2580</v>
      </c>
      <c r="C574" s="186">
        <v>0</v>
      </c>
      <c r="D574" s="394">
        <f t="shared" si="543"/>
        <v>0</v>
      </c>
      <c r="E574" s="395" t="e">
        <f t="shared" ref="E574:F574" si="562">H573</f>
        <v>#N/A</v>
      </c>
      <c r="F574" s="375" t="e">
        <f t="shared" si="562"/>
        <v>#N/A</v>
      </c>
      <c r="G574" s="375" t="e">
        <f t="shared" si="545"/>
        <v>#N/A</v>
      </c>
      <c r="H574" s="395" t="e">
        <f t="shared" si="546"/>
        <v>#N/A</v>
      </c>
      <c r="I574" s="375" t="e">
        <f t="shared" si="547"/>
        <v>#N/A</v>
      </c>
      <c r="J574" s="395" t="e">
        <f t="shared" si="557"/>
        <v>#N/A</v>
      </c>
      <c r="K574" s="396" t="e">
        <f t="shared" si="548"/>
        <v>#N/A</v>
      </c>
      <c r="L574" s="368"/>
      <c r="M574" s="368"/>
      <c r="N574" s="372"/>
      <c r="O574" s="3" t="e">
        <f t="shared" si="549"/>
        <v>#N/A</v>
      </c>
      <c r="P574" s="397" t="e">
        <f t="shared" si="550"/>
        <v>#N/A</v>
      </c>
      <c r="Q574" s="3" t="e">
        <f t="shared" si="551"/>
        <v>#N/A</v>
      </c>
      <c r="R574" s="369" t="e">
        <f t="shared" si="552"/>
        <v>#N/A</v>
      </c>
      <c r="S574" s="369" t="e">
        <f t="shared" si="553"/>
        <v>#N/A</v>
      </c>
      <c r="T574" s="398" t="e">
        <f t="shared" si="554"/>
        <v>#N/A</v>
      </c>
      <c r="U574" s="368"/>
      <c r="V574" s="368"/>
      <c r="W574" s="368"/>
      <c r="X574" s="368"/>
      <c r="Y574" s="368"/>
      <c r="Z574" s="368"/>
      <c r="AA574" s="368"/>
      <c r="AB574" s="368"/>
      <c r="AC574" s="368"/>
      <c r="AD574" s="368"/>
      <c r="AE574" s="368"/>
      <c r="AF574" s="368"/>
      <c r="AG574" s="368"/>
      <c r="AH574" s="368"/>
      <c r="AI574" s="368"/>
      <c r="AJ574" s="368"/>
      <c r="AK574" s="368"/>
      <c r="AL574" s="368"/>
      <c r="AM574" s="368"/>
      <c r="AN574" s="368"/>
    </row>
    <row r="575" spans="1:40" ht="12.75" customHeight="1">
      <c r="A575" s="151">
        <f t="shared" si="542"/>
        <v>43.083333333333336</v>
      </c>
      <c r="B575" s="393">
        <f t="shared" si="555"/>
        <v>2585</v>
      </c>
      <c r="C575" s="186">
        <v>0</v>
      </c>
      <c r="D575" s="394">
        <f t="shared" si="543"/>
        <v>0</v>
      </c>
      <c r="E575" s="395" t="e">
        <f t="shared" ref="E575:F575" si="563">H574</f>
        <v>#N/A</v>
      </c>
      <c r="F575" s="375" t="e">
        <f t="shared" si="563"/>
        <v>#N/A</v>
      </c>
      <c r="G575" s="375" t="e">
        <f t="shared" si="545"/>
        <v>#N/A</v>
      </c>
      <c r="H575" s="395" t="e">
        <f t="shared" si="546"/>
        <v>#N/A</v>
      </c>
      <c r="I575" s="375" t="e">
        <f t="shared" si="547"/>
        <v>#N/A</v>
      </c>
      <c r="J575" s="395" t="e">
        <f t="shared" si="557"/>
        <v>#N/A</v>
      </c>
      <c r="K575" s="396" t="e">
        <f t="shared" si="548"/>
        <v>#N/A</v>
      </c>
      <c r="L575" s="368"/>
      <c r="M575" s="368"/>
      <c r="N575" s="372"/>
      <c r="O575" s="3" t="e">
        <f t="shared" si="549"/>
        <v>#N/A</v>
      </c>
      <c r="P575" s="397" t="e">
        <f t="shared" si="550"/>
        <v>#N/A</v>
      </c>
      <c r="Q575" s="3" t="e">
        <f t="shared" si="551"/>
        <v>#N/A</v>
      </c>
      <c r="R575" s="369" t="e">
        <f t="shared" si="552"/>
        <v>#N/A</v>
      </c>
      <c r="S575" s="369" t="e">
        <f t="shared" si="553"/>
        <v>#N/A</v>
      </c>
      <c r="T575" s="398" t="e">
        <f t="shared" si="554"/>
        <v>#N/A</v>
      </c>
      <c r="U575" s="368"/>
      <c r="V575" s="368"/>
      <c r="W575" s="368"/>
      <c r="X575" s="368"/>
      <c r="Y575" s="368"/>
      <c r="Z575" s="368"/>
      <c r="AA575" s="368"/>
      <c r="AB575" s="368"/>
      <c r="AC575" s="368"/>
      <c r="AD575" s="368"/>
      <c r="AE575" s="368"/>
      <c r="AF575" s="368"/>
      <c r="AG575" s="368"/>
      <c r="AH575" s="368"/>
      <c r="AI575" s="368"/>
      <c r="AJ575" s="368"/>
      <c r="AK575" s="368"/>
      <c r="AL575" s="368"/>
      <c r="AM575" s="368"/>
      <c r="AN575" s="368"/>
    </row>
    <row r="576" spans="1:40" ht="12.75" customHeight="1">
      <c r="A576" s="151">
        <f t="shared" si="542"/>
        <v>43.166666666666664</v>
      </c>
      <c r="B576" s="393">
        <f t="shared" si="555"/>
        <v>2590</v>
      </c>
      <c r="C576" s="186">
        <v>0</v>
      </c>
      <c r="D576" s="394">
        <f t="shared" si="543"/>
        <v>0</v>
      </c>
      <c r="E576" s="395" t="e">
        <f t="shared" ref="E576:F576" si="564">H575</f>
        <v>#N/A</v>
      </c>
      <c r="F576" s="375" t="e">
        <f t="shared" si="564"/>
        <v>#N/A</v>
      </c>
      <c r="G576" s="375" t="e">
        <f t="shared" si="545"/>
        <v>#N/A</v>
      </c>
      <c r="H576" s="395" t="e">
        <f t="shared" si="546"/>
        <v>#N/A</v>
      </c>
      <c r="I576" s="375" t="e">
        <f t="shared" si="547"/>
        <v>#N/A</v>
      </c>
      <c r="J576" s="395" t="e">
        <f t="shared" si="557"/>
        <v>#N/A</v>
      </c>
      <c r="K576" s="396" t="e">
        <f t="shared" si="548"/>
        <v>#N/A</v>
      </c>
      <c r="L576" s="368"/>
      <c r="M576" s="368"/>
      <c r="N576" s="372"/>
      <c r="O576" s="3" t="e">
        <f t="shared" si="549"/>
        <v>#N/A</v>
      </c>
      <c r="P576" s="397" t="e">
        <f t="shared" si="550"/>
        <v>#N/A</v>
      </c>
      <c r="Q576" s="3" t="e">
        <f t="shared" si="551"/>
        <v>#N/A</v>
      </c>
      <c r="R576" s="369" t="e">
        <f t="shared" si="552"/>
        <v>#N/A</v>
      </c>
      <c r="S576" s="369" t="e">
        <f t="shared" si="553"/>
        <v>#N/A</v>
      </c>
      <c r="T576" s="398" t="e">
        <f t="shared" si="554"/>
        <v>#N/A</v>
      </c>
      <c r="U576" s="368"/>
      <c r="V576" s="368"/>
      <c r="W576" s="368"/>
      <c r="X576" s="368"/>
      <c r="Y576" s="368"/>
      <c r="Z576" s="368"/>
      <c r="AA576" s="368"/>
      <c r="AB576" s="368"/>
      <c r="AC576" s="368"/>
      <c r="AD576" s="368"/>
      <c r="AE576" s="368"/>
      <c r="AF576" s="368"/>
      <c r="AG576" s="368"/>
      <c r="AH576" s="368"/>
      <c r="AI576" s="368"/>
      <c r="AJ576" s="368"/>
      <c r="AK576" s="368"/>
      <c r="AL576" s="368"/>
      <c r="AM576" s="368"/>
      <c r="AN576" s="368"/>
    </row>
    <row r="577" spans="1:40" ht="12.75" customHeight="1">
      <c r="A577" s="151">
        <f t="shared" si="542"/>
        <v>43.25</v>
      </c>
      <c r="B577" s="393">
        <f t="shared" si="555"/>
        <v>2595</v>
      </c>
      <c r="C577" s="186">
        <v>0</v>
      </c>
      <c r="D577" s="394">
        <f t="shared" si="543"/>
        <v>0</v>
      </c>
      <c r="E577" s="395" t="e">
        <f t="shared" ref="E577:F577" si="565">H576</f>
        <v>#N/A</v>
      </c>
      <c r="F577" s="375" t="e">
        <f t="shared" si="565"/>
        <v>#N/A</v>
      </c>
      <c r="G577" s="375" t="e">
        <f t="shared" si="545"/>
        <v>#N/A</v>
      </c>
      <c r="H577" s="395" t="e">
        <f t="shared" si="546"/>
        <v>#N/A</v>
      </c>
      <c r="I577" s="375" t="e">
        <f t="shared" si="547"/>
        <v>#N/A</v>
      </c>
      <c r="J577" s="395" t="e">
        <f t="shared" si="557"/>
        <v>#N/A</v>
      </c>
      <c r="K577" s="396" t="e">
        <f t="shared" si="548"/>
        <v>#N/A</v>
      </c>
      <c r="L577" s="368"/>
      <c r="M577" s="368"/>
      <c r="N577" s="372"/>
      <c r="O577" s="3" t="e">
        <f t="shared" si="549"/>
        <v>#N/A</v>
      </c>
      <c r="P577" s="397" t="e">
        <f t="shared" si="550"/>
        <v>#N/A</v>
      </c>
      <c r="Q577" s="3" t="e">
        <f t="shared" si="551"/>
        <v>#N/A</v>
      </c>
      <c r="R577" s="369" t="e">
        <f t="shared" si="552"/>
        <v>#N/A</v>
      </c>
      <c r="S577" s="369" t="e">
        <f t="shared" si="553"/>
        <v>#N/A</v>
      </c>
      <c r="T577" s="398" t="e">
        <f t="shared" si="554"/>
        <v>#N/A</v>
      </c>
      <c r="U577" s="368"/>
      <c r="V577" s="368"/>
      <c r="W577" s="368"/>
      <c r="X577" s="368"/>
      <c r="Y577" s="368"/>
      <c r="Z577" s="368"/>
      <c r="AA577" s="368"/>
      <c r="AB577" s="368"/>
      <c r="AC577" s="368"/>
      <c r="AD577" s="368"/>
      <c r="AE577" s="368"/>
      <c r="AF577" s="368"/>
      <c r="AG577" s="368"/>
      <c r="AH577" s="368"/>
      <c r="AI577" s="368"/>
      <c r="AJ577" s="368"/>
      <c r="AK577" s="368"/>
      <c r="AL577" s="368"/>
      <c r="AM577" s="368"/>
      <c r="AN577" s="368"/>
    </row>
    <row r="578" spans="1:40" ht="12.75" customHeight="1">
      <c r="A578" s="151">
        <f t="shared" si="542"/>
        <v>43.333333333333336</v>
      </c>
      <c r="B578" s="393">
        <f t="shared" si="555"/>
        <v>2600</v>
      </c>
      <c r="C578" s="186">
        <v>0</v>
      </c>
      <c r="D578" s="394">
        <f t="shared" si="543"/>
        <v>0</v>
      </c>
      <c r="E578" s="395" t="e">
        <f t="shared" ref="E578:F578" si="566">H577</f>
        <v>#N/A</v>
      </c>
      <c r="F578" s="375" t="e">
        <f t="shared" si="566"/>
        <v>#N/A</v>
      </c>
      <c r="G578" s="375" t="e">
        <f t="shared" si="545"/>
        <v>#N/A</v>
      </c>
      <c r="H578" s="395" t="e">
        <f t="shared" si="546"/>
        <v>#N/A</v>
      </c>
      <c r="I578" s="375" t="e">
        <f t="shared" si="547"/>
        <v>#N/A</v>
      </c>
      <c r="J578" s="395" t="e">
        <f t="shared" si="557"/>
        <v>#N/A</v>
      </c>
      <c r="K578" s="396" t="e">
        <f t="shared" si="548"/>
        <v>#N/A</v>
      </c>
      <c r="L578" s="368"/>
      <c r="M578" s="368"/>
      <c r="N578" s="372"/>
      <c r="O578" s="3" t="e">
        <f t="shared" si="549"/>
        <v>#N/A</v>
      </c>
      <c r="P578" s="397" t="e">
        <f t="shared" si="550"/>
        <v>#N/A</v>
      </c>
      <c r="Q578" s="3" t="e">
        <f t="shared" si="551"/>
        <v>#N/A</v>
      </c>
      <c r="R578" s="369" t="e">
        <f t="shared" si="552"/>
        <v>#N/A</v>
      </c>
      <c r="S578" s="369" t="e">
        <f t="shared" si="553"/>
        <v>#N/A</v>
      </c>
      <c r="T578" s="398" t="e">
        <f t="shared" si="554"/>
        <v>#N/A</v>
      </c>
      <c r="U578" s="368"/>
      <c r="V578" s="368"/>
      <c r="W578" s="368"/>
      <c r="X578" s="368"/>
      <c r="Y578" s="368"/>
      <c r="Z578" s="368"/>
      <c r="AA578" s="368"/>
      <c r="AB578" s="368"/>
      <c r="AC578" s="368"/>
      <c r="AD578" s="368"/>
      <c r="AE578" s="368"/>
      <c r="AF578" s="368"/>
      <c r="AG578" s="368"/>
      <c r="AH578" s="368"/>
      <c r="AI578" s="368"/>
      <c r="AJ578" s="368"/>
      <c r="AK578" s="368"/>
      <c r="AL578" s="368"/>
      <c r="AM578" s="368"/>
      <c r="AN578" s="368"/>
    </row>
    <row r="579" spans="1:40" ht="12.75" customHeight="1">
      <c r="A579" s="151">
        <f t="shared" si="542"/>
        <v>43.416666666666664</v>
      </c>
      <c r="B579" s="393">
        <f t="shared" si="555"/>
        <v>2605</v>
      </c>
      <c r="C579" s="186">
        <v>0</v>
      </c>
      <c r="D579" s="394">
        <f t="shared" si="543"/>
        <v>0</v>
      </c>
      <c r="E579" s="395" t="e">
        <f t="shared" ref="E579:F579" si="567">H578</f>
        <v>#N/A</v>
      </c>
      <c r="F579" s="375" t="e">
        <f t="shared" si="567"/>
        <v>#N/A</v>
      </c>
      <c r="G579" s="375" t="e">
        <f t="shared" si="545"/>
        <v>#N/A</v>
      </c>
      <c r="H579" s="395" t="e">
        <f t="shared" si="546"/>
        <v>#N/A</v>
      </c>
      <c r="I579" s="375" t="e">
        <f t="shared" si="547"/>
        <v>#N/A</v>
      </c>
      <c r="J579" s="395" t="e">
        <f t="shared" si="557"/>
        <v>#N/A</v>
      </c>
      <c r="K579" s="396" t="e">
        <f t="shared" si="548"/>
        <v>#N/A</v>
      </c>
      <c r="L579" s="368"/>
      <c r="M579" s="368"/>
      <c r="N579" s="372"/>
      <c r="O579" s="3" t="e">
        <f t="shared" si="549"/>
        <v>#N/A</v>
      </c>
      <c r="P579" s="397" t="e">
        <f t="shared" si="550"/>
        <v>#N/A</v>
      </c>
      <c r="Q579" s="3" t="e">
        <f t="shared" si="551"/>
        <v>#N/A</v>
      </c>
      <c r="R579" s="369" t="e">
        <f t="shared" si="552"/>
        <v>#N/A</v>
      </c>
      <c r="S579" s="369" t="e">
        <f t="shared" si="553"/>
        <v>#N/A</v>
      </c>
      <c r="T579" s="398" t="e">
        <f t="shared" si="554"/>
        <v>#N/A</v>
      </c>
      <c r="U579" s="368"/>
      <c r="V579" s="368"/>
      <c r="W579" s="368"/>
      <c r="X579" s="368"/>
      <c r="Y579" s="368"/>
      <c r="Z579" s="368"/>
      <c r="AA579" s="368"/>
      <c r="AB579" s="368"/>
      <c r="AC579" s="368"/>
      <c r="AD579" s="368"/>
      <c r="AE579" s="368"/>
      <c r="AF579" s="368"/>
      <c r="AG579" s="368"/>
      <c r="AH579" s="368"/>
      <c r="AI579" s="368"/>
      <c r="AJ579" s="368"/>
      <c r="AK579" s="368"/>
      <c r="AL579" s="368"/>
      <c r="AM579" s="368"/>
      <c r="AN579" s="368"/>
    </row>
    <row r="580" spans="1:40" ht="12.75" customHeight="1">
      <c r="A580" s="151">
        <f t="shared" si="542"/>
        <v>43.5</v>
      </c>
      <c r="B580" s="393">
        <f t="shared" si="555"/>
        <v>2610</v>
      </c>
      <c r="C580" s="186">
        <v>0</v>
      </c>
      <c r="D580" s="394">
        <f t="shared" si="543"/>
        <v>0</v>
      </c>
      <c r="E580" s="395" t="e">
        <f t="shared" ref="E580:F580" si="568">H579</f>
        <v>#N/A</v>
      </c>
      <c r="F580" s="375" t="e">
        <f t="shared" si="568"/>
        <v>#N/A</v>
      </c>
      <c r="G580" s="375" t="e">
        <f t="shared" si="545"/>
        <v>#N/A</v>
      </c>
      <c r="H580" s="395" t="e">
        <f t="shared" si="546"/>
        <v>#N/A</v>
      </c>
      <c r="I580" s="375" t="e">
        <f t="shared" si="547"/>
        <v>#N/A</v>
      </c>
      <c r="J580" s="395" t="e">
        <f t="shared" si="557"/>
        <v>#N/A</v>
      </c>
      <c r="K580" s="396" t="e">
        <f t="shared" si="548"/>
        <v>#N/A</v>
      </c>
      <c r="L580" s="368"/>
      <c r="M580" s="368"/>
      <c r="N580" s="372"/>
      <c r="O580" s="3" t="e">
        <f t="shared" si="549"/>
        <v>#N/A</v>
      </c>
      <c r="P580" s="397" t="e">
        <f t="shared" si="550"/>
        <v>#N/A</v>
      </c>
      <c r="Q580" s="3" t="e">
        <f t="shared" si="551"/>
        <v>#N/A</v>
      </c>
      <c r="R580" s="369" t="e">
        <f t="shared" si="552"/>
        <v>#N/A</v>
      </c>
      <c r="S580" s="369" t="e">
        <f t="shared" si="553"/>
        <v>#N/A</v>
      </c>
      <c r="T580" s="398" t="e">
        <f t="shared" si="554"/>
        <v>#N/A</v>
      </c>
      <c r="U580" s="368"/>
      <c r="V580" s="368"/>
      <c r="W580" s="368"/>
      <c r="X580" s="368"/>
      <c r="Y580" s="368"/>
      <c r="Z580" s="368"/>
      <c r="AA580" s="368"/>
      <c r="AB580" s="368"/>
      <c r="AC580" s="368"/>
      <c r="AD580" s="368"/>
      <c r="AE580" s="368"/>
      <c r="AF580" s="368"/>
      <c r="AG580" s="368"/>
      <c r="AH580" s="368"/>
      <c r="AI580" s="368"/>
      <c r="AJ580" s="368"/>
      <c r="AK580" s="368"/>
      <c r="AL580" s="368"/>
      <c r="AM580" s="368"/>
      <c r="AN580" s="368"/>
    </row>
    <row r="581" spans="1:40" ht="12.75" customHeight="1">
      <c r="A581" s="151">
        <f t="shared" si="542"/>
        <v>43.583333333333336</v>
      </c>
      <c r="B581" s="393">
        <f t="shared" si="555"/>
        <v>2615</v>
      </c>
      <c r="C581" s="186">
        <v>0</v>
      </c>
      <c r="D581" s="394">
        <f t="shared" si="543"/>
        <v>0</v>
      </c>
      <c r="E581" s="395" t="e">
        <f t="shared" ref="E581:F581" si="569">H580</f>
        <v>#N/A</v>
      </c>
      <c r="F581" s="375" t="e">
        <f t="shared" si="569"/>
        <v>#N/A</v>
      </c>
      <c r="G581" s="375" t="e">
        <f t="shared" si="545"/>
        <v>#N/A</v>
      </c>
      <c r="H581" s="395" t="e">
        <f t="shared" si="546"/>
        <v>#N/A</v>
      </c>
      <c r="I581" s="375" t="e">
        <f t="shared" si="547"/>
        <v>#N/A</v>
      </c>
      <c r="J581" s="395" t="e">
        <f t="shared" si="557"/>
        <v>#N/A</v>
      </c>
      <c r="K581" s="396" t="e">
        <f t="shared" si="548"/>
        <v>#N/A</v>
      </c>
      <c r="L581" s="368"/>
      <c r="M581" s="368"/>
      <c r="N581" s="372"/>
      <c r="O581" s="3" t="e">
        <f t="shared" si="549"/>
        <v>#N/A</v>
      </c>
      <c r="P581" s="397" t="e">
        <f t="shared" si="550"/>
        <v>#N/A</v>
      </c>
      <c r="Q581" s="3" t="e">
        <f t="shared" si="551"/>
        <v>#N/A</v>
      </c>
      <c r="R581" s="369" t="e">
        <f t="shared" si="552"/>
        <v>#N/A</v>
      </c>
      <c r="S581" s="369" t="e">
        <f t="shared" si="553"/>
        <v>#N/A</v>
      </c>
      <c r="T581" s="398" t="e">
        <f t="shared" si="554"/>
        <v>#N/A</v>
      </c>
      <c r="U581" s="368"/>
      <c r="V581" s="368"/>
      <c r="W581" s="368"/>
      <c r="X581" s="368"/>
      <c r="Y581" s="368"/>
      <c r="Z581" s="368"/>
      <c r="AA581" s="368"/>
      <c r="AB581" s="368"/>
      <c r="AC581" s="368"/>
      <c r="AD581" s="368"/>
      <c r="AE581" s="368"/>
      <c r="AF581" s="368"/>
      <c r="AG581" s="368"/>
      <c r="AH581" s="368"/>
      <c r="AI581" s="368"/>
      <c r="AJ581" s="368"/>
      <c r="AK581" s="368"/>
      <c r="AL581" s="368"/>
      <c r="AM581" s="368"/>
      <c r="AN581" s="368"/>
    </row>
    <row r="582" spans="1:40" ht="12.75" customHeight="1">
      <c r="A582" s="151">
        <f t="shared" si="542"/>
        <v>43.666666666666664</v>
      </c>
      <c r="B582" s="393">
        <f t="shared" si="555"/>
        <v>2620</v>
      </c>
      <c r="C582" s="186">
        <v>0</v>
      </c>
      <c r="D582" s="394">
        <f t="shared" si="543"/>
        <v>0</v>
      </c>
      <c r="E582" s="395" t="e">
        <f t="shared" ref="E582:F582" si="570">H581</f>
        <v>#N/A</v>
      </c>
      <c r="F582" s="375" t="e">
        <f t="shared" si="570"/>
        <v>#N/A</v>
      </c>
      <c r="G582" s="375" t="e">
        <f t="shared" si="545"/>
        <v>#N/A</v>
      </c>
      <c r="H582" s="395" t="e">
        <f t="shared" si="546"/>
        <v>#N/A</v>
      </c>
      <c r="I582" s="375" t="e">
        <f t="shared" si="547"/>
        <v>#N/A</v>
      </c>
      <c r="J582" s="395" t="e">
        <f t="shared" si="557"/>
        <v>#N/A</v>
      </c>
      <c r="K582" s="396" t="e">
        <f t="shared" si="548"/>
        <v>#N/A</v>
      </c>
      <c r="L582" s="368"/>
      <c r="M582" s="368"/>
      <c r="N582" s="372"/>
      <c r="O582" s="3" t="e">
        <f t="shared" si="549"/>
        <v>#N/A</v>
      </c>
      <c r="P582" s="397" t="e">
        <f t="shared" si="550"/>
        <v>#N/A</v>
      </c>
      <c r="Q582" s="3" t="e">
        <f t="shared" si="551"/>
        <v>#N/A</v>
      </c>
      <c r="R582" s="369" t="e">
        <f t="shared" si="552"/>
        <v>#N/A</v>
      </c>
      <c r="S582" s="369" t="e">
        <f t="shared" si="553"/>
        <v>#N/A</v>
      </c>
      <c r="T582" s="398" t="e">
        <f t="shared" si="554"/>
        <v>#N/A</v>
      </c>
      <c r="U582" s="368"/>
      <c r="V582" s="368"/>
      <c r="W582" s="368"/>
      <c r="X582" s="368"/>
      <c r="Y582" s="368"/>
      <c r="Z582" s="368"/>
      <c r="AA582" s="368"/>
      <c r="AB582" s="368"/>
      <c r="AC582" s="368"/>
      <c r="AD582" s="368"/>
      <c r="AE582" s="368"/>
      <c r="AF582" s="368"/>
      <c r="AG582" s="368"/>
      <c r="AH582" s="368"/>
      <c r="AI582" s="368"/>
      <c r="AJ582" s="368"/>
      <c r="AK582" s="368"/>
      <c r="AL582" s="368"/>
      <c r="AM582" s="368"/>
      <c r="AN582" s="368"/>
    </row>
    <row r="583" spans="1:40" ht="12.75" customHeight="1">
      <c r="A583" s="151">
        <f t="shared" si="542"/>
        <v>43.75</v>
      </c>
      <c r="B583" s="393">
        <f t="shared" si="555"/>
        <v>2625</v>
      </c>
      <c r="C583" s="186">
        <v>0</v>
      </c>
      <c r="D583" s="394">
        <f t="shared" si="543"/>
        <v>0</v>
      </c>
      <c r="E583" s="395" t="e">
        <f t="shared" ref="E583:F583" si="571">H582</f>
        <v>#N/A</v>
      </c>
      <c r="F583" s="375" t="e">
        <f t="shared" si="571"/>
        <v>#N/A</v>
      </c>
      <c r="G583" s="375" t="e">
        <f t="shared" si="545"/>
        <v>#N/A</v>
      </c>
      <c r="H583" s="395" t="e">
        <f t="shared" si="546"/>
        <v>#N/A</v>
      </c>
      <c r="I583" s="375" t="e">
        <f t="shared" si="547"/>
        <v>#N/A</v>
      </c>
      <c r="J583" s="395" t="e">
        <f t="shared" si="557"/>
        <v>#N/A</v>
      </c>
      <c r="K583" s="396" t="e">
        <f t="shared" si="548"/>
        <v>#N/A</v>
      </c>
      <c r="L583" s="368"/>
      <c r="M583" s="368"/>
      <c r="N583" s="372"/>
      <c r="O583" s="3" t="e">
        <f t="shared" si="549"/>
        <v>#N/A</v>
      </c>
      <c r="P583" s="397" t="e">
        <f t="shared" si="550"/>
        <v>#N/A</v>
      </c>
      <c r="Q583" s="3" t="e">
        <f t="shared" si="551"/>
        <v>#N/A</v>
      </c>
      <c r="R583" s="369" t="e">
        <f t="shared" si="552"/>
        <v>#N/A</v>
      </c>
      <c r="S583" s="369" t="e">
        <f t="shared" si="553"/>
        <v>#N/A</v>
      </c>
      <c r="T583" s="398" t="e">
        <f t="shared" si="554"/>
        <v>#N/A</v>
      </c>
      <c r="U583" s="368"/>
      <c r="V583" s="368"/>
      <c r="W583" s="368"/>
      <c r="X583" s="368"/>
      <c r="Y583" s="368"/>
      <c r="Z583" s="368"/>
      <c r="AA583" s="368"/>
      <c r="AB583" s="368"/>
      <c r="AC583" s="368"/>
      <c r="AD583" s="368"/>
      <c r="AE583" s="368"/>
      <c r="AF583" s="368"/>
      <c r="AG583" s="368"/>
      <c r="AH583" s="368"/>
      <c r="AI583" s="368"/>
      <c r="AJ583" s="368"/>
      <c r="AK583" s="368"/>
      <c r="AL583" s="368"/>
      <c r="AM583" s="368"/>
      <c r="AN583" s="368"/>
    </row>
    <row r="584" spans="1:40" ht="12.75" customHeight="1">
      <c r="A584" s="151">
        <f t="shared" si="542"/>
        <v>43.833333333333336</v>
      </c>
      <c r="B584" s="393">
        <f t="shared" si="555"/>
        <v>2630</v>
      </c>
      <c r="C584" s="186">
        <v>0</v>
      </c>
      <c r="D584" s="394">
        <f t="shared" si="543"/>
        <v>0</v>
      </c>
      <c r="E584" s="395" t="e">
        <f t="shared" ref="E584:F584" si="572">H583</f>
        <v>#N/A</v>
      </c>
      <c r="F584" s="375" t="e">
        <f t="shared" si="572"/>
        <v>#N/A</v>
      </c>
      <c r="G584" s="375" t="e">
        <f t="shared" si="545"/>
        <v>#N/A</v>
      </c>
      <c r="H584" s="395" t="e">
        <f t="shared" si="546"/>
        <v>#N/A</v>
      </c>
      <c r="I584" s="375" t="e">
        <f t="shared" si="547"/>
        <v>#N/A</v>
      </c>
      <c r="J584" s="395" t="e">
        <f t="shared" si="557"/>
        <v>#N/A</v>
      </c>
      <c r="K584" s="396" t="e">
        <f t="shared" si="548"/>
        <v>#N/A</v>
      </c>
      <c r="L584" s="368"/>
      <c r="M584" s="368"/>
      <c r="N584" s="372"/>
      <c r="O584" s="3" t="e">
        <f t="shared" si="549"/>
        <v>#N/A</v>
      </c>
      <c r="P584" s="397" t="e">
        <f t="shared" si="550"/>
        <v>#N/A</v>
      </c>
      <c r="Q584" s="3" t="e">
        <f t="shared" si="551"/>
        <v>#N/A</v>
      </c>
      <c r="R584" s="369" t="e">
        <f t="shared" si="552"/>
        <v>#N/A</v>
      </c>
      <c r="S584" s="369" t="e">
        <f t="shared" si="553"/>
        <v>#N/A</v>
      </c>
      <c r="T584" s="398" t="e">
        <f t="shared" si="554"/>
        <v>#N/A</v>
      </c>
      <c r="U584" s="368"/>
      <c r="V584" s="368"/>
      <c r="W584" s="368"/>
      <c r="X584" s="368"/>
      <c r="Y584" s="368"/>
      <c r="Z584" s="368"/>
      <c r="AA584" s="368"/>
      <c r="AB584" s="368"/>
      <c r="AC584" s="368"/>
      <c r="AD584" s="368"/>
      <c r="AE584" s="368"/>
      <c r="AF584" s="368"/>
      <c r="AG584" s="368"/>
      <c r="AH584" s="368"/>
      <c r="AI584" s="368"/>
      <c r="AJ584" s="368"/>
      <c r="AK584" s="368"/>
      <c r="AL584" s="368"/>
      <c r="AM584" s="368"/>
      <c r="AN584" s="368"/>
    </row>
    <row r="585" spans="1:40" ht="12.75" customHeight="1">
      <c r="A585" s="151">
        <f t="shared" si="542"/>
        <v>43.916666666666664</v>
      </c>
      <c r="B585" s="393">
        <f t="shared" si="555"/>
        <v>2635</v>
      </c>
      <c r="C585" s="186">
        <v>0</v>
      </c>
      <c r="D585" s="394">
        <f t="shared" si="543"/>
        <v>0</v>
      </c>
      <c r="E585" s="395" t="e">
        <f t="shared" ref="E585:F585" si="573">H584</f>
        <v>#N/A</v>
      </c>
      <c r="F585" s="375" t="e">
        <f t="shared" si="573"/>
        <v>#N/A</v>
      </c>
      <c r="G585" s="375" t="e">
        <f t="shared" si="545"/>
        <v>#N/A</v>
      </c>
      <c r="H585" s="395" t="e">
        <f t="shared" si="546"/>
        <v>#N/A</v>
      </c>
      <c r="I585" s="375" t="e">
        <f t="shared" si="547"/>
        <v>#N/A</v>
      </c>
      <c r="J585" s="395" t="e">
        <f t="shared" si="557"/>
        <v>#N/A</v>
      </c>
      <c r="K585" s="396" t="e">
        <f t="shared" si="548"/>
        <v>#N/A</v>
      </c>
      <c r="L585" s="368"/>
      <c r="M585" s="368"/>
      <c r="N585" s="372"/>
      <c r="O585" s="3" t="e">
        <f t="shared" si="549"/>
        <v>#N/A</v>
      </c>
      <c r="P585" s="397" t="e">
        <f t="shared" si="550"/>
        <v>#N/A</v>
      </c>
      <c r="Q585" s="3" t="e">
        <f t="shared" si="551"/>
        <v>#N/A</v>
      </c>
      <c r="R585" s="369" t="e">
        <f t="shared" si="552"/>
        <v>#N/A</v>
      </c>
      <c r="S585" s="369" t="e">
        <f t="shared" si="553"/>
        <v>#N/A</v>
      </c>
      <c r="T585" s="398" t="e">
        <f t="shared" si="554"/>
        <v>#N/A</v>
      </c>
      <c r="U585" s="368"/>
      <c r="V585" s="368"/>
      <c r="W585" s="368"/>
      <c r="X585" s="368"/>
      <c r="Y585" s="368"/>
      <c r="Z585" s="368"/>
      <c r="AA585" s="368"/>
      <c r="AB585" s="368"/>
      <c r="AC585" s="368"/>
      <c r="AD585" s="368"/>
      <c r="AE585" s="368"/>
      <c r="AF585" s="368"/>
      <c r="AG585" s="368"/>
      <c r="AH585" s="368"/>
      <c r="AI585" s="368"/>
      <c r="AJ585" s="368"/>
      <c r="AK585" s="368"/>
      <c r="AL585" s="368"/>
      <c r="AM585" s="368"/>
      <c r="AN585" s="368"/>
    </row>
    <row r="586" spans="1:40" ht="12.75" customHeight="1">
      <c r="A586" s="151">
        <f t="shared" si="542"/>
        <v>44</v>
      </c>
      <c r="B586" s="393">
        <f t="shared" si="555"/>
        <v>2640</v>
      </c>
      <c r="C586" s="186">
        <v>0</v>
      </c>
      <c r="D586" s="394">
        <f t="shared" si="543"/>
        <v>0</v>
      </c>
      <c r="E586" s="395" t="e">
        <f t="shared" ref="E586:F586" si="574">H585</f>
        <v>#N/A</v>
      </c>
      <c r="F586" s="375" t="e">
        <f t="shared" si="574"/>
        <v>#N/A</v>
      </c>
      <c r="G586" s="375" t="e">
        <f t="shared" si="545"/>
        <v>#N/A</v>
      </c>
      <c r="H586" s="395" t="e">
        <f t="shared" si="546"/>
        <v>#N/A</v>
      </c>
      <c r="I586" s="375" t="e">
        <f t="shared" si="547"/>
        <v>#N/A</v>
      </c>
      <c r="J586" s="395" t="e">
        <f t="shared" si="557"/>
        <v>#N/A</v>
      </c>
      <c r="K586" s="396" t="e">
        <f t="shared" si="548"/>
        <v>#N/A</v>
      </c>
      <c r="L586" s="368"/>
      <c r="M586" s="368"/>
      <c r="N586" s="372"/>
      <c r="O586" s="3" t="e">
        <f t="shared" si="549"/>
        <v>#N/A</v>
      </c>
      <c r="P586" s="397" t="e">
        <f t="shared" si="550"/>
        <v>#N/A</v>
      </c>
      <c r="Q586" s="3" t="e">
        <f t="shared" si="551"/>
        <v>#N/A</v>
      </c>
      <c r="R586" s="369" t="e">
        <f t="shared" si="552"/>
        <v>#N/A</v>
      </c>
      <c r="S586" s="369" t="e">
        <f t="shared" si="553"/>
        <v>#N/A</v>
      </c>
      <c r="T586" s="398" t="e">
        <f t="shared" si="554"/>
        <v>#N/A</v>
      </c>
      <c r="U586" s="368"/>
      <c r="V586" s="368"/>
      <c r="W586" s="368"/>
      <c r="X586" s="368"/>
      <c r="Y586" s="368"/>
      <c r="Z586" s="368"/>
      <c r="AA586" s="368"/>
      <c r="AB586" s="368"/>
      <c r="AC586" s="368"/>
      <c r="AD586" s="368"/>
      <c r="AE586" s="368"/>
      <c r="AF586" s="368"/>
      <c r="AG586" s="368"/>
      <c r="AH586" s="368"/>
      <c r="AI586" s="368"/>
      <c r="AJ586" s="368"/>
      <c r="AK586" s="368"/>
      <c r="AL586" s="368"/>
      <c r="AM586" s="368"/>
      <c r="AN586" s="368"/>
    </row>
    <row r="587" spans="1:40" ht="12.75" customHeight="1">
      <c r="A587" s="151">
        <f t="shared" si="542"/>
        <v>44.083333333333336</v>
      </c>
      <c r="B587" s="393">
        <f t="shared" si="555"/>
        <v>2645</v>
      </c>
      <c r="C587" s="186">
        <v>0</v>
      </c>
      <c r="D587" s="394">
        <f t="shared" si="543"/>
        <v>0</v>
      </c>
      <c r="E587" s="395" t="e">
        <f t="shared" ref="E587:F587" si="575">H586</f>
        <v>#N/A</v>
      </c>
      <c r="F587" s="375" t="e">
        <f t="shared" si="575"/>
        <v>#N/A</v>
      </c>
      <c r="G587" s="375" t="e">
        <f t="shared" si="545"/>
        <v>#N/A</v>
      </c>
      <c r="H587" s="395" t="e">
        <f t="shared" si="546"/>
        <v>#N/A</v>
      </c>
      <c r="I587" s="375" t="e">
        <f t="shared" si="547"/>
        <v>#N/A</v>
      </c>
      <c r="J587" s="395" t="e">
        <f t="shared" si="557"/>
        <v>#N/A</v>
      </c>
      <c r="K587" s="396" t="e">
        <f t="shared" si="548"/>
        <v>#N/A</v>
      </c>
      <c r="L587" s="368"/>
      <c r="M587" s="368"/>
      <c r="N587" s="372"/>
      <c r="O587" s="3" t="e">
        <f t="shared" si="549"/>
        <v>#N/A</v>
      </c>
      <c r="P587" s="397" t="e">
        <f t="shared" si="550"/>
        <v>#N/A</v>
      </c>
      <c r="Q587" s="3" t="e">
        <f t="shared" si="551"/>
        <v>#N/A</v>
      </c>
      <c r="R587" s="369" t="e">
        <f t="shared" si="552"/>
        <v>#N/A</v>
      </c>
      <c r="S587" s="369" t="e">
        <f t="shared" si="553"/>
        <v>#N/A</v>
      </c>
      <c r="T587" s="398" t="e">
        <f t="shared" si="554"/>
        <v>#N/A</v>
      </c>
      <c r="U587" s="368"/>
      <c r="V587" s="368"/>
      <c r="W587" s="368"/>
      <c r="X587" s="368"/>
      <c r="Y587" s="368"/>
      <c r="Z587" s="368"/>
      <c r="AA587" s="368"/>
      <c r="AB587" s="368"/>
      <c r="AC587" s="368"/>
      <c r="AD587" s="368"/>
      <c r="AE587" s="368"/>
      <c r="AF587" s="368"/>
      <c r="AG587" s="368"/>
      <c r="AH587" s="368"/>
      <c r="AI587" s="368"/>
      <c r="AJ587" s="368"/>
      <c r="AK587" s="368"/>
      <c r="AL587" s="368"/>
      <c r="AM587" s="368"/>
      <c r="AN587" s="368"/>
    </row>
    <row r="588" spans="1:40" ht="12.75" customHeight="1">
      <c r="A588" s="151">
        <f t="shared" si="542"/>
        <v>44.166666666666664</v>
      </c>
      <c r="B588" s="393">
        <f t="shared" si="555"/>
        <v>2650</v>
      </c>
      <c r="C588" s="186">
        <v>0</v>
      </c>
      <c r="D588" s="394">
        <f t="shared" si="543"/>
        <v>0</v>
      </c>
      <c r="E588" s="395" t="e">
        <f t="shared" ref="E588:F588" si="576">H587</f>
        <v>#N/A</v>
      </c>
      <c r="F588" s="375" t="e">
        <f t="shared" si="576"/>
        <v>#N/A</v>
      </c>
      <c r="G588" s="375" t="e">
        <f t="shared" si="545"/>
        <v>#N/A</v>
      </c>
      <c r="H588" s="395" t="e">
        <f t="shared" si="546"/>
        <v>#N/A</v>
      </c>
      <c r="I588" s="375" t="e">
        <f t="shared" si="547"/>
        <v>#N/A</v>
      </c>
      <c r="J588" s="395" t="e">
        <f t="shared" si="557"/>
        <v>#N/A</v>
      </c>
      <c r="K588" s="396" t="e">
        <f t="shared" si="548"/>
        <v>#N/A</v>
      </c>
      <c r="L588" s="368"/>
      <c r="M588" s="368"/>
      <c r="N588" s="372"/>
      <c r="O588" s="3" t="e">
        <f t="shared" si="549"/>
        <v>#N/A</v>
      </c>
      <c r="P588" s="397" t="e">
        <f t="shared" si="550"/>
        <v>#N/A</v>
      </c>
      <c r="Q588" s="3" t="e">
        <f t="shared" si="551"/>
        <v>#N/A</v>
      </c>
      <c r="R588" s="369" t="e">
        <f t="shared" si="552"/>
        <v>#N/A</v>
      </c>
      <c r="S588" s="369" t="e">
        <f t="shared" si="553"/>
        <v>#N/A</v>
      </c>
      <c r="T588" s="398" t="e">
        <f t="shared" si="554"/>
        <v>#N/A</v>
      </c>
      <c r="U588" s="368"/>
      <c r="V588" s="368"/>
      <c r="W588" s="368"/>
      <c r="X588" s="368"/>
      <c r="Y588" s="368"/>
      <c r="Z588" s="368"/>
      <c r="AA588" s="368"/>
      <c r="AB588" s="368"/>
      <c r="AC588" s="368"/>
      <c r="AD588" s="368"/>
      <c r="AE588" s="368"/>
      <c r="AF588" s="368"/>
      <c r="AG588" s="368"/>
      <c r="AH588" s="368"/>
      <c r="AI588" s="368"/>
      <c r="AJ588" s="368"/>
      <c r="AK588" s="368"/>
      <c r="AL588" s="368"/>
      <c r="AM588" s="368"/>
      <c r="AN588" s="368"/>
    </row>
    <row r="589" spans="1:40" ht="12.75" customHeight="1">
      <c r="A589" s="151">
        <f t="shared" si="542"/>
        <v>44.25</v>
      </c>
      <c r="B589" s="393">
        <f t="shared" si="555"/>
        <v>2655</v>
      </c>
      <c r="C589" s="186">
        <v>0</v>
      </c>
      <c r="D589" s="394">
        <f t="shared" si="543"/>
        <v>0</v>
      </c>
      <c r="E589" s="395" t="e">
        <f t="shared" ref="E589:F589" si="577">H588</f>
        <v>#N/A</v>
      </c>
      <c r="F589" s="375" t="e">
        <f t="shared" si="577"/>
        <v>#N/A</v>
      </c>
      <c r="G589" s="375" t="e">
        <f t="shared" si="545"/>
        <v>#N/A</v>
      </c>
      <c r="H589" s="395" t="e">
        <f t="shared" si="546"/>
        <v>#N/A</v>
      </c>
      <c r="I589" s="375" t="e">
        <f t="shared" si="547"/>
        <v>#N/A</v>
      </c>
      <c r="J589" s="395" t="e">
        <f t="shared" si="557"/>
        <v>#N/A</v>
      </c>
      <c r="K589" s="396" t="e">
        <f t="shared" si="548"/>
        <v>#N/A</v>
      </c>
      <c r="L589" s="368"/>
      <c r="M589" s="368"/>
      <c r="N589" s="372"/>
      <c r="O589" s="3" t="e">
        <f t="shared" si="549"/>
        <v>#N/A</v>
      </c>
      <c r="P589" s="397" t="e">
        <f t="shared" si="550"/>
        <v>#N/A</v>
      </c>
      <c r="Q589" s="3" t="e">
        <f t="shared" si="551"/>
        <v>#N/A</v>
      </c>
      <c r="R589" s="369" t="e">
        <f t="shared" si="552"/>
        <v>#N/A</v>
      </c>
      <c r="S589" s="369" t="e">
        <f t="shared" si="553"/>
        <v>#N/A</v>
      </c>
      <c r="T589" s="398" t="e">
        <f t="shared" si="554"/>
        <v>#N/A</v>
      </c>
      <c r="U589" s="368"/>
      <c r="V589" s="368"/>
      <c r="W589" s="368"/>
      <c r="X589" s="368"/>
      <c r="Y589" s="368"/>
      <c r="Z589" s="368"/>
      <c r="AA589" s="368"/>
      <c r="AB589" s="368"/>
      <c r="AC589" s="368"/>
      <c r="AD589" s="368"/>
      <c r="AE589" s="368"/>
      <c r="AF589" s="368"/>
      <c r="AG589" s="368"/>
      <c r="AH589" s="368"/>
      <c r="AI589" s="368"/>
      <c r="AJ589" s="368"/>
      <c r="AK589" s="368"/>
      <c r="AL589" s="368"/>
      <c r="AM589" s="368"/>
      <c r="AN589" s="368"/>
    </row>
    <row r="590" spans="1:40" ht="12.75" customHeight="1">
      <c r="A590" s="151">
        <f t="shared" si="542"/>
        <v>44.333333333333336</v>
      </c>
      <c r="B590" s="393">
        <f t="shared" si="555"/>
        <v>2660</v>
      </c>
      <c r="C590" s="186">
        <v>0</v>
      </c>
      <c r="D590" s="394">
        <f t="shared" si="543"/>
        <v>0</v>
      </c>
      <c r="E590" s="395" t="e">
        <f t="shared" ref="E590:F590" si="578">H589</f>
        <v>#N/A</v>
      </c>
      <c r="F590" s="375" t="e">
        <f t="shared" si="578"/>
        <v>#N/A</v>
      </c>
      <c r="G590" s="375" t="e">
        <f t="shared" si="545"/>
        <v>#N/A</v>
      </c>
      <c r="H590" s="395" t="e">
        <f t="shared" si="546"/>
        <v>#N/A</v>
      </c>
      <c r="I590" s="375" t="e">
        <f t="shared" si="547"/>
        <v>#N/A</v>
      </c>
      <c r="J590" s="395" t="e">
        <f t="shared" si="557"/>
        <v>#N/A</v>
      </c>
      <c r="K590" s="396" t="e">
        <f t="shared" si="548"/>
        <v>#N/A</v>
      </c>
      <c r="L590" s="368"/>
      <c r="M590" s="368"/>
      <c r="N590" s="372"/>
      <c r="O590" s="3" t="e">
        <f t="shared" si="549"/>
        <v>#N/A</v>
      </c>
      <c r="P590" s="397" t="e">
        <f t="shared" si="550"/>
        <v>#N/A</v>
      </c>
      <c r="Q590" s="3" t="e">
        <f t="shared" si="551"/>
        <v>#N/A</v>
      </c>
      <c r="R590" s="369" t="e">
        <f t="shared" si="552"/>
        <v>#N/A</v>
      </c>
      <c r="S590" s="369" t="e">
        <f t="shared" si="553"/>
        <v>#N/A</v>
      </c>
      <c r="T590" s="398" t="e">
        <f t="shared" si="554"/>
        <v>#N/A</v>
      </c>
      <c r="U590" s="368"/>
      <c r="V590" s="368"/>
      <c r="W590" s="368"/>
      <c r="X590" s="368"/>
      <c r="Y590" s="368"/>
      <c r="Z590" s="368"/>
      <c r="AA590" s="368"/>
      <c r="AB590" s="368"/>
      <c r="AC590" s="368"/>
      <c r="AD590" s="368"/>
      <c r="AE590" s="368"/>
      <c r="AF590" s="368"/>
      <c r="AG590" s="368"/>
      <c r="AH590" s="368"/>
      <c r="AI590" s="368"/>
      <c r="AJ590" s="368"/>
      <c r="AK590" s="368"/>
      <c r="AL590" s="368"/>
      <c r="AM590" s="368"/>
      <c r="AN590" s="368"/>
    </row>
    <row r="591" spans="1:40" ht="12.75" customHeight="1">
      <c r="A591" s="151">
        <f t="shared" si="542"/>
        <v>44.416666666666664</v>
      </c>
      <c r="B591" s="393">
        <f t="shared" si="555"/>
        <v>2665</v>
      </c>
      <c r="C591" s="186">
        <v>0</v>
      </c>
      <c r="D591" s="394">
        <f t="shared" si="543"/>
        <v>0</v>
      </c>
      <c r="E591" s="395" t="e">
        <f t="shared" ref="E591:F591" si="579">H590</f>
        <v>#N/A</v>
      </c>
      <c r="F591" s="375" t="e">
        <f t="shared" si="579"/>
        <v>#N/A</v>
      </c>
      <c r="G591" s="375" t="e">
        <f t="shared" si="545"/>
        <v>#N/A</v>
      </c>
      <c r="H591" s="395" t="e">
        <f t="shared" si="546"/>
        <v>#N/A</v>
      </c>
      <c r="I591" s="375" t="e">
        <f t="shared" si="547"/>
        <v>#N/A</v>
      </c>
      <c r="J591" s="395" t="e">
        <f t="shared" si="557"/>
        <v>#N/A</v>
      </c>
      <c r="K591" s="396" t="e">
        <f t="shared" si="548"/>
        <v>#N/A</v>
      </c>
      <c r="L591" s="368"/>
      <c r="M591" s="368"/>
      <c r="N591" s="372"/>
      <c r="O591" s="3" t="e">
        <f t="shared" si="549"/>
        <v>#N/A</v>
      </c>
      <c r="P591" s="397" t="e">
        <f t="shared" si="550"/>
        <v>#N/A</v>
      </c>
      <c r="Q591" s="3" t="e">
        <f t="shared" si="551"/>
        <v>#N/A</v>
      </c>
      <c r="R591" s="369" t="e">
        <f t="shared" si="552"/>
        <v>#N/A</v>
      </c>
      <c r="S591" s="369" t="e">
        <f t="shared" si="553"/>
        <v>#N/A</v>
      </c>
      <c r="T591" s="398" t="e">
        <f t="shared" si="554"/>
        <v>#N/A</v>
      </c>
      <c r="U591" s="368"/>
      <c r="V591" s="368"/>
      <c r="W591" s="368"/>
      <c r="X591" s="368"/>
      <c r="Y591" s="368"/>
      <c r="Z591" s="368"/>
      <c r="AA591" s="368"/>
      <c r="AB591" s="368"/>
      <c r="AC591" s="368"/>
      <c r="AD591" s="368"/>
      <c r="AE591" s="368"/>
      <c r="AF591" s="368"/>
      <c r="AG591" s="368"/>
      <c r="AH591" s="368"/>
      <c r="AI591" s="368"/>
      <c r="AJ591" s="368"/>
      <c r="AK591" s="368"/>
      <c r="AL591" s="368"/>
      <c r="AM591" s="368"/>
      <c r="AN591" s="368"/>
    </row>
    <row r="592" spans="1:40" ht="12.75" customHeight="1">
      <c r="A592" s="151">
        <f t="shared" si="542"/>
        <v>44.5</v>
      </c>
      <c r="B592" s="393">
        <f t="shared" si="555"/>
        <v>2670</v>
      </c>
      <c r="C592" s="186">
        <v>0</v>
      </c>
      <c r="D592" s="394">
        <f t="shared" si="543"/>
        <v>0</v>
      </c>
      <c r="E592" s="395" t="e">
        <f t="shared" ref="E592:F592" si="580">H591</f>
        <v>#N/A</v>
      </c>
      <c r="F592" s="375" t="e">
        <f t="shared" si="580"/>
        <v>#N/A</v>
      </c>
      <c r="G592" s="375" t="e">
        <f t="shared" si="545"/>
        <v>#N/A</v>
      </c>
      <c r="H592" s="395" t="e">
        <f t="shared" si="546"/>
        <v>#N/A</v>
      </c>
      <c r="I592" s="375" t="e">
        <f t="shared" si="547"/>
        <v>#N/A</v>
      </c>
      <c r="J592" s="395" t="e">
        <f t="shared" si="557"/>
        <v>#N/A</v>
      </c>
      <c r="K592" s="396" t="e">
        <f t="shared" si="548"/>
        <v>#N/A</v>
      </c>
      <c r="L592" s="368"/>
      <c r="M592" s="368"/>
      <c r="N592" s="372"/>
      <c r="O592" s="3" t="e">
        <f t="shared" si="549"/>
        <v>#N/A</v>
      </c>
      <c r="P592" s="397" t="e">
        <f t="shared" si="550"/>
        <v>#N/A</v>
      </c>
      <c r="Q592" s="3" t="e">
        <f t="shared" si="551"/>
        <v>#N/A</v>
      </c>
      <c r="R592" s="369" t="e">
        <f t="shared" si="552"/>
        <v>#N/A</v>
      </c>
      <c r="S592" s="369" t="e">
        <f t="shared" si="553"/>
        <v>#N/A</v>
      </c>
      <c r="T592" s="398" t="e">
        <f t="shared" si="554"/>
        <v>#N/A</v>
      </c>
      <c r="U592" s="368"/>
      <c r="V592" s="368"/>
      <c r="W592" s="368"/>
      <c r="X592" s="368"/>
      <c r="Y592" s="368"/>
      <c r="Z592" s="368"/>
      <c r="AA592" s="368"/>
      <c r="AB592" s="368"/>
      <c r="AC592" s="368"/>
      <c r="AD592" s="368"/>
      <c r="AE592" s="368"/>
      <c r="AF592" s="368"/>
      <c r="AG592" s="368"/>
      <c r="AH592" s="368"/>
      <c r="AI592" s="368"/>
      <c r="AJ592" s="368"/>
      <c r="AK592" s="368"/>
      <c r="AL592" s="368"/>
      <c r="AM592" s="368"/>
      <c r="AN592" s="368"/>
    </row>
    <row r="593" spans="1:40" ht="12.75" customHeight="1">
      <c r="A593" s="151">
        <f t="shared" si="542"/>
        <v>44.583333333333336</v>
      </c>
      <c r="B593" s="393">
        <f t="shared" si="555"/>
        <v>2675</v>
      </c>
      <c r="C593" s="186">
        <v>0</v>
      </c>
      <c r="D593" s="394">
        <f t="shared" si="543"/>
        <v>0</v>
      </c>
      <c r="E593" s="395" t="e">
        <f t="shared" ref="E593:F593" si="581">H592</f>
        <v>#N/A</v>
      </c>
      <c r="F593" s="375" t="e">
        <f t="shared" si="581"/>
        <v>#N/A</v>
      </c>
      <c r="G593" s="375" t="e">
        <f t="shared" si="545"/>
        <v>#N/A</v>
      </c>
      <c r="H593" s="395" t="e">
        <f t="shared" si="546"/>
        <v>#N/A</v>
      </c>
      <c r="I593" s="375" t="e">
        <f t="shared" si="547"/>
        <v>#N/A</v>
      </c>
      <c r="J593" s="395" t="e">
        <f t="shared" si="557"/>
        <v>#N/A</v>
      </c>
      <c r="K593" s="396" t="e">
        <f t="shared" si="548"/>
        <v>#N/A</v>
      </c>
      <c r="L593" s="368"/>
      <c r="M593" s="368"/>
      <c r="N593" s="372"/>
      <c r="O593" s="3" t="e">
        <f t="shared" si="549"/>
        <v>#N/A</v>
      </c>
      <c r="P593" s="397" t="e">
        <f t="shared" si="550"/>
        <v>#N/A</v>
      </c>
      <c r="Q593" s="3" t="e">
        <f t="shared" si="551"/>
        <v>#N/A</v>
      </c>
      <c r="R593" s="369" t="e">
        <f t="shared" si="552"/>
        <v>#N/A</v>
      </c>
      <c r="S593" s="369" t="e">
        <f t="shared" si="553"/>
        <v>#N/A</v>
      </c>
      <c r="T593" s="398" t="e">
        <f t="shared" si="554"/>
        <v>#N/A</v>
      </c>
      <c r="U593" s="368"/>
      <c r="V593" s="368"/>
      <c r="W593" s="368"/>
      <c r="X593" s="368"/>
      <c r="Y593" s="368"/>
      <c r="Z593" s="368"/>
      <c r="AA593" s="368"/>
      <c r="AB593" s="368"/>
      <c r="AC593" s="368"/>
      <c r="AD593" s="368"/>
      <c r="AE593" s="368"/>
      <c r="AF593" s="368"/>
      <c r="AG593" s="368"/>
      <c r="AH593" s="368"/>
      <c r="AI593" s="368"/>
      <c r="AJ593" s="368"/>
      <c r="AK593" s="368"/>
      <c r="AL593" s="368"/>
      <c r="AM593" s="368"/>
      <c r="AN593" s="368"/>
    </row>
    <row r="594" spans="1:40" ht="12.75" customHeight="1">
      <c r="A594" s="151">
        <f t="shared" si="542"/>
        <v>44.666666666666664</v>
      </c>
      <c r="B594" s="393">
        <f t="shared" si="555"/>
        <v>2680</v>
      </c>
      <c r="C594" s="186">
        <v>0</v>
      </c>
      <c r="D594" s="394">
        <f t="shared" si="543"/>
        <v>0</v>
      </c>
      <c r="E594" s="395" t="e">
        <f t="shared" ref="E594:F594" si="582">H593</f>
        <v>#N/A</v>
      </c>
      <c r="F594" s="375" t="e">
        <f t="shared" si="582"/>
        <v>#N/A</v>
      </c>
      <c r="G594" s="375" t="e">
        <f t="shared" si="545"/>
        <v>#N/A</v>
      </c>
      <c r="H594" s="395" t="e">
        <f t="shared" si="546"/>
        <v>#N/A</v>
      </c>
      <c r="I594" s="375" t="e">
        <f t="shared" si="547"/>
        <v>#N/A</v>
      </c>
      <c r="J594" s="395" t="e">
        <f t="shared" si="557"/>
        <v>#N/A</v>
      </c>
      <c r="K594" s="396" t="e">
        <f t="shared" si="548"/>
        <v>#N/A</v>
      </c>
      <c r="L594" s="368"/>
      <c r="M594" s="368"/>
      <c r="N594" s="372"/>
      <c r="O594" s="3" t="e">
        <f t="shared" si="549"/>
        <v>#N/A</v>
      </c>
      <c r="P594" s="397" t="e">
        <f t="shared" si="550"/>
        <v>#N/A</v>
      </c>
      <c r="Q594" s="3" t="e">
        <f t="shared" si="551"/>
        <v>#N/A</v>
      </c>
      <c r="R594" s="369" t="e">
        <f t="shared" si="552"/>
        <v>#N/A</v>
      </c>
      <c r="S594" s="369" t="e">
        <f t="shared" si="553"/>
        <v>#N/A</v>
      </c>
      <c r="T594" s="398" t="e">
        <f t="shared" si="554"/>
        <v>#N/A</v>
      </c>
      <c r="U594" s="368"/>
      <c r="V594" s="368"/>
      <c r="W594" s="368"/>
      <c r="X594" s="368"/>
      <c r="Y594" s="368"/>
      <c r="Z594" s="368"/>
      <c r="AA594" s="368"/>
      <c r="AB594" s="368"/>
      <c r="AC594" s="368"/>
      <c r="AD594" s="368"/>
      <c r="AE594" s="368"/>
      <c r="AF594" s="368"/>
      <c r="AG594" s="368"/>
      <c r="AH594" s="368"/>
      <c r="AI594" s="368"/>
      <c r="AJ594" s="368"/>
      <c r="AK594" s="368"/>
      <c r="AL594" s="368"/>
      <c r="AM594" s="368"/>
      <c r="AN594" s="368"/>
    </row>
    <row r="595" spans="1:40" ht="12.75" customHeight="1">
      <c r="A595" s="151">
        <f t="shared" si="542"/>
        <v>44.75</v>
      </c>
      <c r="B595" s="393">
        <f t="shared" si="555"/>
        <v>2685</v>
      </c>
      <c r="C595" s="186">
        <v>0</v>
      </c>
      <c r="D595" s="394">
        <f t="shared" si="543"/>
        <v>0</v>
      </c>
      <c r="E595" s="395" t="e">
        <f t="shared" ref="E595:F595" si="583">H594</f>
        <v>#N/A</v>
      </c>
      <c r="F595" s="375" t="e">
        <f t="shared" si="583"/>
        <v>#N/A</v>
      </c>
      <c r="G595" s="375" t="e">
        <f t="shared" si="545"/>
        <v>#N/A</v>
      </c>
      <c r="H595" s="395" t="e">
        <f t="shared" si="546"/>
        <v>#N/A</v>
      </c>
      <c r="I595" s="375" t="e">
        <f t="shared" si="547"/>
        <v>#N/A</v>
      </c>
      <c r="J595" s="395" t="e">
        <f t="shared" si="557"/>
        <v>#N/A</v>
      </c>
      <c r="K595" s="396" t="e">
        <f t="shared" si="548"/>
        <v>#N/A</v>
      </c>
      <c r="L595" s="368"/>
      <c r="M595" s="368"/>
      <c r="N595" s="372"/>
      <c r="O595" s="3" t="e">
        <f t="shared" si="549"/>
        <v>#N/A</v>
      </c>
      <c r="P595" s="397" t="e">
        <f t="shared" si="550"/>
        <v>#N/A</v>
      </c>
      <c r="Q595" s="3" t="e">
        <f t="shared" si="551"/>
        <v>#N/A</v>
      </c>
      <c r="R595" s="369" t="e">
        <f t="shared" si="552"/>
        <v>#N/A</v>
      </c>
      <c r="S595" s="369" t="e">
        <f t="shared" si="553"/>
        <v>#N/A</v>
      </c>
      <c r="T595" s="398" t="e">
        <f t="shared" si="554"/>
        <v>#N/A</v>
      </c>
      <c r="U595" s="368"/>
      <c r="V595" s="368"/>
      <c r="W595" s="368"/>
      <c r="X595" s="368"/>
      <c r="Y595" s="368"/>
      <c r="Z595" s="368"/>
      <c r="AA595" s="368"/>
      <c r="AB595" s="368"/>
      <c r="AC595" s="368"/>
      <c r="AD595" s="368"/>
      <c r="AE595" s="368"/>
      <c r="AF595" s="368"/>
      <c r="AG595" s="368"/>
      <c r="AH595" s="368"/>
      <c r="AI595" s="368"/>
      <c r="AJ595" s="368"/>
      <c r="AK595" s="368"/>
      <c r="AL595" s="368"/>
      <c r="AM595" s="368"/>
      <c r="AN595" s="368"/>
    </row>
    <row r="596" spans="1:40" ht="12.75" customHeight="1">
      <c r="A596" s="151">
        <f t="shared" si="542"/>
        <v>44.833333333333336</v>
      </c>
      <c r="B596" s="393">
        <f t="shared" si="555"/>
        <v>2690</v>
      </c>
      <c r="C596" s="186">
        <v>0</v>
      </c>
      <c r="D596" s="394">
        <f t="shared" si="543"/>
        <v>0</v>
      </c>
      <c r="E596" s="395" t="e">
        <f t="shared" ref="E596:F596" si="584">H595</f>
        <v>#N/A</v>
      </c>
      <c r="F596" s="375" t="e">
        <f t="shared" si="584"/>
        <v>#N/A</v>
      </c>
      <c r="G596" s="375" t="e">
        <f t="shared" si="545"/>
        <v>#N/A</v>
      </c>
      <c r="H596" s="395" t="e">
        <f t="shared" si="546"/>
        <v>#N/A</v>
      </c>
      <c r="I596" s="375" t="e">
        <f t="shared" si="547"/>
        <v>#N/A</v>
      </c>
      <c r="J596" s="395" t="e">
        <f t="shared" si="557"/>
        <v>#N/A</v>
      </c>
      <c r="K596" s="396" t="e">
        <f t="shared" si="548"/>
        <v>#N/A</v>
      </c>
      <c r="L596" s="368"/>
      <c r="M596" s="368"/>
      <c r="N596" s="372"/>
      <c r="O596" s="3" t="e">
        <f t="shared" si="549"/>
        <v>#N/A</v>
      </c>
      <c r="P596" s="397" t="e">
        <f t="shared" si="550"/>
        <v>#N/A</v>
      </c>
      <c r="Q596" s="3" t="e">
        <f t="shared" si="551"/>
        <v>#N/A</v>
      </c>
      <c r="R596" s="369" t="e">
        <f t="shared" si="552"/>
        <v>#N/A</v>
      </c>
      <c r="S596" s="369" t="e">
        <f t="shared" si="553"/>
        <v>#N/A</v>
      </c>
      <c r="T596" s="398" t="e">
        <f t="shared" si="554"/>
        <v>#N/A</v>
      </c>
      <c r="U596" s="368"/>
      <c r="V596" s="368"/>
      <c r="W596" s="368"/>
      <c r="X596" s="368"/>
      <c r="Y596" s="368"/>
      <c r="Z596" s="368"/>
      <c r="AA596" s="368"/>
      <c r="AB596" s="368"/>
      <c r="AC596" s="368"/>
      <c r="AD596" s="368"/>
      <c r="AE596" s="368"/>
      <c r="AF596" s="368"/>
      <c r="AG596" s="368"/>
      <c r="AH596" s="368"/>
      <c r="AI596" s="368"/>
      <c r="AJ596" s="368"/>
      <c r="AK596" s="368"/>
      <c r="AL596" s="368"/>
      <c r="AM596" s="368"/>
      <c r="AN596" s="368"/>
    </row>
    <row r="597" spans="1:40" ht="12.75" customHeight="1">
      <c r="A597" s="151">
        <f t="shared" si="542"/>
        <v>44.916666666666664</v>
      </c>
      <c r="B597" s="393">
        <f t="shared" si="555"/>
        <v>2695</v>
      </c>
      <c r="C597" s="186">
        <v>0</v>
      </c>
      <c r="D597" s="394">
        <f t="shared" si="543"/>
        <v>0</v>
      </c>
      <c r="E597" s="395" t="e">
        <f t="shared" ref="E597:F597" si="585">H596</f>
        <v>#N/A</v>
      </c>
      <c r="F597" s="375" t="e">
        <f t="shared" si="585"/>
        <v>#N/A</v>
      </c>
      <c r="G597" s="375" t="e">
        <f t="shared" si="545"/>
        <v>#N/A</v>
      </c>
      <c r="H597" s="395" t="e">
        <f t="shared" si="546"/>
        <v>#N/A</v>
      </c>
      <c r="I597" s="375" t="e">
        <f t="shared" si="547"/>
        <v>#N/A</v>
      </c>
      <c r="J597" s="395" t="e">
        <f t="shared" si="557"/>
        <v>#N/A</v>
      </c>
      <c r="K597" s="396" t="e">
        <f t="shared" si="548"/>
        <v>#N/A</v>
      </c>
      <c r="L597" s="368"/>
      <c r="M597" s="368"/>
      <c r="N597" s="372"/>
      <c r="O597" s="3" t="e">
        <f t="shared" si="549"/>
        <v>#N/A</v>
      </c>
      <c r="P597" s="397" t="e">
        <f t="shared" si="550"/>
        <v>#N/A</v>
      </c>
      <c r="Q597" s="3" t="e">
        <f t="shared" si="551"/>
        <v>#N/A</v>
      </c>
      <c r="R597" s="369" t="e">
        <f t="shared" si="552"/>
        <v>#N/A</v>
      </c>
      <c r="S597" s="369" t="e">
        <f t="shared" si="553"/>
        <v>#N/A</v>
      </c>
      <c r="T597" s="398" t="e">
        <f t="shared" si="554"/>
        <v>#N/A</v>
      </c>
      <c r="U597" s="368"/>
      <c r="V597" s="368"/>
      <c r="W597" s="368"/>
      <c r="X597" s="368"/>
      <c r="Y597" s="368"/>
      <c r="Z597" s="368"/>
      <c r="AA597" s="368"/>
      <c r="AB597" s="368"/>
      <c r="AC597" s="368"/>
      <c r="AD597" s="368"/>
      <c r="AE597" s="368"/>
      <c r="AF597" s="368"/>
      <c r="AG597" s="368"/>
      <c r="AH597" s="368"/>
      <c r="AI597" s="368"/>
      <c r="AJ597" s="368"/>
      <c r="AK597" s="368"/>
      <c r="AL597" s="368"/>
      <c r="AM597" s="368"/>
      <c r="AN597" s="368"/>
    </row>
    <row r="598" spans="1:40" ht="12.75" customHeight="1">
      <c r="A598" s="151">
        <f t="shared" si="542"/>
        <v>45</v>
      </c>
      <c r="B598" s="393">
        <f t="shared" si="555"/>
        <v>2700</v>
      </c>
      <c r="C598" s="186">
        <v>0</v>
      </c>
      <c r="D598" s="394">
        <f t="shared" si="543"/>
        <v>0</v>
      </c>
      <c r="E598" s="395" t="e">
        <f t="shared" ref="E598:F598" si="586">H597</f>
        <v>#N/A</v>
      </c>
      <c r="F598" s="375" t="e">
        <f t="shared" si="586"/>
        <v>#N/A</v>
      </c>
      <c r="G598" s="375" t="e">
        <f t="shared" si="545"/>
        <v>#N/A</v>
      </c>
      <c r="H598" s="395" t="e">
        <f t="shared" si="546"/>
        <v>#N/A</v>
      </c>
      <c r="I598" s="375" t="e">
        <f t="shared" si="547"/>
        <v>#N/A</v>
      </c>
      <c r="J598" s="395" t="e">
        <f t="shared" si="557"/>
        <v>#N/A</v>
      </c>
      <c r="K598" s="396" t="e">
        <f t="shared" si="548"/>
        <v>#N/A</v>
      </c>
      <c r="L598" s="368"/>
      <c r="M598" s="368"/>
      <c r="N598" s="372"/>
      <c r="O598" s="3" t="e">
        <f t="shared" si="549"/>
        <v>#N/A</v>
      </c>
      <c r="P598" s="397" t="e">
        <f t="shared" si="550"/>
        <v>#N/A</v>
      </c>
      <c r="Q598" s="3" t="e">
        <f t="shared" si="551"/>
        <v>#N/A</v>
      </c>
      <c r="R598" s="369" t="e">
        <f t="shared" si="552"/>
        <v>#N/A</v>
      </c>
      <c r="S598" s="369" t="e">
        <f t="shared" si="553"/>
        <v>#N/A</v>
      </c>
      <c r="T598" s="398" t="e">
        <f t="shared" si="554"/>
        <v>#N/A</v>
      </c>
      <c r="U598" s="368"/>
      <c r="V598" s="368"/>
      <c r="W598" s="368"/>
      <c r="X598" s="368"/>
      <c r="Y598" s="368"/>
      <c r="Z598" s="368"/>
      <c r="AA598" s="368"/>
      <c r="AB598" s="368"/>
      <c r="AC598" s="368"/>
      <c r="AD598" s="368"/>
      <c r="AE598" s="368"/>
      <c r="AF598" s="368"/>
      <c r="AG598" s="368"/>
      <c r="AH598" s="368"/>
      <c r="AI598" s="368"/>
      <c r="AJ598" s="368"/>
      <c r="AK598" s="368"/>
      <c r="AL598" s="368"/>
      <c r="AM598" s="368"/>
      <c r="AN598" s="368"/>
    </row>
    <row r="599" spans="1:40" ht="12.75" customHeight="1">
      <c r="A599" s="151">
        <f t="shared" si="542"/>
        <v>45.083333333333336</v>
      </c>
      <c r="B599" s="393">
        <f t="shared" si="555"/>
        <v>2705</v>
      </c>
      <c r="C599" s="186">
        <v>0</v>
      </c>
      <c r="D599" s="394">
        <f t="shared" si="543"/>
        <v>0</v>
      </c>
      <c r="E599" s="395" t="e">
        <f t="shared" ref="E599:F599" si="587">H598</f>
        <v>#N/A</v>
      </c>
      <c r="F599" s="375" t="e">
        <f t="shared" si="587"/>
        <v>#N/A</v>
      </c>
      <c r="G599" s="375" t="e">
        <f t="shared" si="545"/>
        <v>#N/A</v>
      </c>
      <c r="H599" s="395" t="e">
        <f t="shared" si="546"/>
        <v>#N/A</v>
      </c>
      <c r="I599" s="375" t="e">
        <f t="shared" si="547"/>
        <v>#N/A</v>
      </c>
      <c r="J599" s="395" t="e">
        <f t="shared" si="557"/>
        <v>#N/A</v>
      </c>
      <c r="K599" s="396" t="e">
        <f t="shared" si="548"/>
        <v>#N/A</v>
      </c>
      <c r="L599" s="368"/>
      <c r="M599" s="368"/>
      <c r="N599" s="372"/>
      <c r="O599" s="3" t="e">
        <f t="shared" si="549"/>
        <v>#N/A</v>
      </c>
      <c r="P599" s="397" t="e">
        <f t="shared" si="550"/>
        <v>#N/A</v>
      </c>
      <c r="Q599" s="3" t="e">
        <f t="shared" si="551"/>
        <v>#N/A</v>
      </c>
      <c r="R599" s="369" t="e">
        <f t="shared" si="552"/>
        <v>#N/A</v>
      </c>
      <c r="S599" s="369" t="e">
        <f t="shared" si="553"/>
        <v>#N/A</v>
      </c>
      <c r="T599" s="398" t="e">
        <f t="shared" si="554"/>
        <v>#N/A</v>
      </c>
      <c r="U599" s="368"/>
      <c r="V599" s="368"/>
      <c r="W599" s="368"/>
      <c r="X599" s="368"/>
      <c r="Y599" s="368"/>
      <c r="Z599" s="368"/>
      <c r="AA599" s="368"/>
      <c r="AB599" s="368"/>
      <c r="AC599" s="368"/>
      <c r="AD599" s="368"/>
      <c r="AE599" s="368"/>
      <c r="AF599" s="368"/>
      <c r="AG599" s="368"/>
      <c r="AH599" s="368"/>
      <c r="AI599" s="368"/>
      <c r="AJ599" s="368"/>
      <c r="AK599" s="368"/>
      <c r="AL599" s="368"/>
      <c r="AM599" s="368"/>
      <c r="AN599" s="368"/>
    </row>
    <row r="600" spans="1:40" ht="12.75" customHeight="1">
      <c r="A600" s="151">
        <f t="shared" si="542"/>
        <v>45.166666666666664</v>
      </c>
      <c r="B600" s="393">
        <f t="shared" si="555"/>
        <v>2710</v>
      </c>
      <c r="C600" s="186">
        <v>0</v>
      </c>
      <c r="D600" s="394">
        <f t="shared" si="543"/>
        <v>0</v>
      </c>
      <c r="E600" s="395" t="e">
        <f t="shared" ref="E600:F600" si="588">H599</f>
        <v>#N/A</v>
      </c>
      <c r="F600" s="375" t="e">
        <f t="shared" si="588"/>
        <v>#N/A</v>
      </c>
      <c r="G600" s="375" t="e">
        <f t="shared" si="545"/>
        <v>#N/A</v>
      </c>
      <c r="H600" s="395" t="e">
        <f t="shared" si="546"/>
        <v>#N/A</v>
      </c>
      <c r="I600" s="375" t="e">
        <f t="shared" si="547"/>
        <v>#N/A</v>
      </c>
      <c r="J600" s="395" t="e">
        <f t="shared" si="557"/>
        <v>#N/A</v>
      </c>
      <c r="K600" s="396" t="e">
        <f t="shared" si="548"/>
        <v>#N/A</v>
      </c>
      <c r="L600" s="368"/>
      <c r="M600" s="368"/>
      <c r="N600" s="372"/>
      <c r="O600" s="3" t="e">
        <f t="shared" si="549"/>
        <v>#N/A</v>
      </c>
      <c r="P600" s="397" t="e">
        <f t="shared" si="550"/>
        <v>#N/A</v>
      </c>
      <c r="Q600" s="3" t="e">
        <f t="shared" si="551"/>
        <v>#N/A</v>
      </c>
      <c r="R600" s="369" t="e">
        <f t="shared" si="552"/>
        <v>#N/A</v>
      </c>
      <c r="S600" s="369" t="e">
        <f t="shared" si="553"/>
        <v>#N/A</v>
      </c>
      <c r="T600" s="398" t="e">
        <f t="shared" si="554"/>
        <v>#N/A</v>
      </c>
      <c r="U600" s="368"/>
      <c r="V600" s="368"/>
      <c r="W600" s="368"/>
      <c r="X600" s="368"/>
      <c r="Y600" s="368"/>
      <c r="Z600" s="368"/>
      <c r="AA600" s="368"/>
      <c r="AB600" s="368"/>
      <c r="AC600" s="368"/>
      <c r="AD600" s="368"/>
      <c r="AE600" s="368"/>
      <c r="AF600" s="368"/>
      <c r="AG600" s="368"/>
      <c r="AH600" s="368"/>
      <c r="AI600" s="368"/>
      <c r="AJ600" s="368"/>
      <c r="AK600" s="368"/>
      <c r="AL600" s="368"/>
      <c r="AM600" s="368"/>
      <c r="AN600" s="368"/>
    </row>
    <row r="601" spans="1:40" ht="12.75" customHeight="1">
      <c r="A601" s="151">
        <f t="shared" si="542"/>
        <v>45.25</v>
      </c>
      <c r="B601" s="393">
        <f t="shared" si="555"/>
        <v>2715</v>
      </c>
      <c r="C601" s="186">
        <v>0</v>
      </c>
      <c r="D601" s="394">
        <f t="shared" si="543"/>
        <v>0</v>
      </c>
      <c r="E601" s="395" t="e">
        <f t="shared" ref="E601:F601" si="589">H600</f>
        <v>#N/A</v>
      </c>
      <c r="F601" s="375" t="e">
        <f t="shared" si="589"/>
        <v>#N/A</v>
      </c>
      <c r="G601" s="375" t="e">
        <f t="shared" si="545"/>
        <v>#N/A</v>
      </c>
      <c r="H601" s="395" t="e">
        <f t="shared" si="546"/>
        <v>#N/A</v>
      </c>
      <c r="I601" s="375" t="e">
        <f t="shared" si="547"/>
        <v>#N/A</v>
      </c>
      <c r="J601" s="395" t="e">
        <f t="shared" si="557"/>
        <v>#N/A</v>
      </c>
      <c r="K601" s="396" t="e">
        <f t="shared" si="548"/>
        <v>#N/A</v>
      </c>
      <c r="L601" s="368"/>
      <c r="M601" s="368"/>
      <c r="N601" s="372"/>
      <c r="O601" s="3" t="e">
        <f t="shared" si="549"/>
        <v>#N/A</v>
      </c>
      <c r="P601" s="397" t="e">
        <f t="shared" si="550"/>
        <v>#N/A</v>
      </c>
      <c r="Q601" s="3" t="e">
        <f t="shared" si="551"/>
        <v>#N/A</v>
      </c>
      <c r="R601" s="369" t="e">
        <f t="shared" si="552"/>
        <v>#N/A</v>
      </c>
      <c r="S601" s="369" t="e">
        <f t="shared" si="553"/>
        <v>#N/A</v>
      </c>
      <c r="T601" s="398" t="e">
        <f t="shared" si="554"/>
        <v>#N/A</v>
      </c>
      <c r="U601" s="368"/>
      <c r="V601" s="368"/>
      <c r="W601" s="368"/>
      <c r="X601" s="368"/>
      <c r="Y601" s="368"/>
      <c r="Z601" s="368"/>
      <c r="AA601" s="368"/>
      <c r="AB601" s="368"/>
      <c r="AC601" s="368"/>
      <c r="AD601" s="368"/>
      <c r="AE601" s="368"/>
      <c r="AF601" s="368"/>
      <c r="AG601" s="368"/>
      <c r="AH601" s="368"/>
      <c r="AI601" s="368"/>
      <c r="AJ601" s="368"/>
      <c r="AK601" s="368"/>
      <c r="AL601" s="368"/>
      <c r="AM601" s="368"/>
      <c r="AN601" s="368"/>
    </row>
    <row r="602" spans="1:40" ht="12.75" customHeight="1">
      <c r="A602" s="151">
        <f t="shared" si="542"/>
        <v>45.333333333333336</v>
      </c>
      <c r="B602" s="393">
        <f t="shared" si="555"/>
        <v>2720</v>
      </c>
      <c r="C602" s="186">
        <v>0</v>
      </c>
      <c r="D602" s="394">
        <f t="shared" si="543"/>
        <v>0</v>
      </c>
      <c r="E602" s="395" t="e">
        <f t="shared" ref="E602:F602" si="590">H601</f>
        <v>#N/A</v>
      </c>
      <c r="F602" s="375" t="e">
        <f t="shared" si="590"/>
        <v>#N/A</v>
      </c>
      <c r="G602" s="375" t="e">
        <f t="shared" si="545"/>
        <v>#N/A</v>
      </c>
      <c r="H602" s="395" t="e">
        <f t="shared" si="546"/>
        <v>#N/A</v>
      </c>
      <c r="I602" s="375" t="e">
        <f t="shared" si="547"/>
        <v>#N/A</v>
      </c>
      <c r="J602" s="395" t="e">
        <f t="shared" si="557"/>
        <v>#N/A</v>
      </c>
      <c r="K602" s="396" t="e">
        <f t="shared" si="548"/>
        <v>#N/A</v>
      </c>
      <c r="L602" s="368"/>
      <c r="M602" s="368"/>
      <c r="N602" s="372"/>
      <c r="O602" s="3" t="e">
        <f t="shared" si="549"/>
        <v>#N/A</v>
      </c>
      <c r="P602" s="397" t="e">
        <f t="shared" si="550"/>
        <v>#N/A</v>
      </c>
      <c r="Q602" s="3" t="e">
        <f t="shared" si="551"/>
        <v>#N/A</v>
      </c>
      <c r="R602" s="369" t="e">
        <f t="shared" si="552"/>
        <v>#N/A</v>
      </c>
      <c r="S602" s="369" t="e">
        <f t="shared" si="553"/>
        <v>#N/A</v>
      </c>
      <c r="T602" s="398" t="e">
        <f t="shared" si="554"/>
        <v>#N/A</v>
      </c>
      <c r="U602" s="368"/>
      <c r="V602" s="368"/>
      <c r="W602" s="368"/>
      <c r="X602" s="368"/>
      <c r="Y602" s="368"/>
      <c r="Z602" s="368"/>
      <c r="AA602" s="368"/>
      <c r="AB602" s="368"/>
      <c r="AC602" s="368"/>
      <c r="AD602" s="368"/>
      <c r="AE602" s="368"/>
      <c r="AF602" s="368"/>
      <c r="AG602" s="368"/>
      <c r="AH602" s="368"/>
      <c r="AI602" s="368"/>
      <c r="AJ602" s="368"/>
      <c r="AK602" s="368"/>
      <c r="AL602" s="368"/>
      <c r="AM602" s="368"/>
      <c r="AN602" s="368"/>
    </row>
    <row r="603" spans="1:40" ht="12.75" customHeight="1">
      <c r="A603" s="151">
        <f t="shared" si="542"/>
        <v>45.416666666666664</v>
      </c>
      <c r="B603" s="393">
        <f t="shared" si="555"/>
        <v>2725</v>
      </c>
      <c r="C603" s="186">
        <v>0</v>
      </c>
      <c r="D603" s="394">
        <f t="shared" si="543"/>
        <v>0</v>
      </c>
      <c r="E603" s="395" t="e">
        <f t="shared" ref="E603:F603" si="591">H602</f>
        <v>#N/A</v>
      </c>
      <c r="F603" s="375" t="e">
        <f t="shared" si="591"/>
        <v>#N/A</v>
      </c>
      <c r="G603" s="375" t="e">
        <f t="shared" si="545"/>
        <v>#N/A</v>
      </c>
      <c r="H603" s="395" t="e">
        <f t="shared" si="546"/>
        <v>#N/A</v>
      </c>
      <c r="I603" s="375" t="e">
        <f t="shared" si="547"/>
        <v>#N/A</v>
      </c>
      <c r="J603" s="395" t="e">
        <f t="shared" si="557"/>
        <v>#N/A</v>
      </c>
      <c r="K603" s="396" t="e">
        <f t="shared" si="548"/>
        <v>#N/A</v>
      </c>
      <c r="L603" s="368"/>
      <c r="M603" s="368"/>
      <c r="N603" s="372"/>
      <c r="O603" s="3" t="e">
        <f t="shared" si="549"/>
        <v>#N/A</v>
      </c>
      <c r="P603" s="397" t="e">
        <f t="shared" si="550"/>
        <v>#N/A</v>
      </c>
      <c r="Q603" s="3" t="e">
        <f t="shared" si="551"/>
        <v>#N/A</v>
      </c>
      <c r="R603" s="369" t="e">
        <f t="shared" si="552"/>
        <v>#N/A</v>
      </c>
      <c r="S603" s="369" t="e">
        <f t="shared" si="553"/>
        <v>#N/A</v>
      </c>
      <c r="T603" s="398" t="e">
        <f t="shared" si="554"/>
        <v>#N/A</v>
      </c>
      <c r="U603" s="368"/>
      <c r="V603" s="368"/>
      <c r="W603" s="368"/>
      <c r="X603" s="368"/>
      <c r="Y603" s="368"/>
      <c r="Z603" s="368"/>
      <c r="AA603" s="368"/>
      <c r="AB603" s="368"/>
      <c r="AC603" s="368"/>
      <c r="AD603" s="368"/>
      <c r="AE603" s="368"/>
      <c r="AF603" s="368"/>
      <c r="AG603" s="368"/>
      <c r="AH603" s="368"/>
      <c r="AI603" s="368"/>
      <c r="AJ603" s="368"/>
      <c r="AK603" s="368"/>
      <c r="AL603" s="368"/>
      <c r="AM603" s="368"/>
      <c r="AN603" s="368"/>
    </row>
    <row r="604" spans="1:40" ht="12.75" customHeight="1">
      <c r="A604" s="151">
        <f t="shared" si="542"/>
        <v>45.5</v>
      </c>
      <c r="B604" s="393">
        <f t="shared" si="555"/>
        <v>2730</v>
      </c>
      <c r="C604" s="186">
        <v>0</v>
      </c>
      <c r="D604" s="394">
        <f t="shared" si="543"/>
        <v>0</v>
      </c>
      <c r="E604" s="395" t="e">
        <f t="shared" ref="E604:F604" si="592">H603</f>
        <v>#N/A</v>
      </c>
      <c r="F604" s="375" t="e">
        <f t="shared" si="592"/>
        <v>#N/A</v>
      </c>
      <c r="G604" s="375" t="e">
        <f t="shared" si="545"/>
        <v>#N/A</v>
      </c>
      <c r="H604" s="395" t="e">
        <f t="shared" si="546"/>
        <v>#N/A</v>
      </c>
      <c r="I604" s="375" t="e">
        <f t="shared" si="547"/>
        <v>#N/A</v>
      </c>
      <c r="J604" s="395" t="e">
        <f t="shared" si="557"/>
        <v>#N/A</v>
      </c>
      <c r="K604" s="396" t="e">
        <f t="shared" si="548"/>
        <v>#N/A</v>
      </c>
      <c r="L604" s="368"/>
      <c r="M604" s="368"/>
      <c r="N604" s="372"/>
      <c r="O604" s="3" t="e">
        <f t="shared" si="549"/>
        <v>#N/A</v>
      </c>
      <c r="P604" s="397" t="e">
        <f t="shared" si="550"/>
        <v>#N/A</v>
      </c>
      <c r="Q604" s="3" t="e">
        <f t="shared" si="551"/>
        <v>#N/A</v>
      </c>
      <c r="R604" s="369" t="e">
        <f t="shared" si="552"/>
        <v>#N/A</v>
      </c>
      <c r="S604" s="369" t="e">
        <f t="shared" si="553"/>
        <v>#N/A</v>
      </c>
      <c r="T604" s="398" t="e">
        <f t="shared" si="554"/>
        <v>#N/A</v>
      </c>
      <c r="U604" s="368"/>
      <c r="V604" s="368"/>
      <c r="W604" s="368"/>
      <c r="X604" s="368"/>
      <c r="Y604" s="368"/>
      <c r="Z604" s="368"/>
      <c r="AA604" s="368"/>
      <c r="AB604" s="368"/>
      <c r="AC604" s="368"/>
      <c r="AD604" s="368"/>
      <c r="AE604" s="368"/>
      <c r="AF604" s="368"/>
      <c r="AG604" s="368"/>
      <c r="AH604" s="368"/>
      <c r="AI604" s="368"/>
      <c r="AJ604" s="368"/>
      <c r="AK604" s="368"/>
      <c r="AL604" s="368"/>
      <c r="AM604" s="368"/>
      <c r="AN604" s="368"/>
    </row>
    <row r="605" spans="1:40" ht="12.75" customHeight="1">
      <c r="A605" s="151">
        <f t="shared" si="542"/>
        <v>45.583333333333336</v>
      </c>
      <c r="B605" s="393">
        <f t="shared" si="555"/>
        <v>2735</v>
      </c>
      <c r="C605" s="186">
        <v>0</v>
      </c>
      <c r="D605" s="394">
        <f t="shared" si="543"/>
        <v>0</v>
      </c>
      <c r="E605" s="395" t="e">
        <f t="shared" ref="E605:F605" si="593">H604</f>
        <v>#N/A</v>
      </c>
      <c r="F605" s="375" t="e">
        <f t="shared" si="593"/>
        <v>#N/A</v>
      </c>
      <c r="G605" s="375" t="e">
        <f t="shared" si="545"/>
        <v>#N/A</v>
      </c>
      <c r="H605" s="395" t="e">
        <f t="shared" si="546"/>
        <v>#N/A</v>
      </c>
      <c r="I605" s="375" t="e">
        <f t="shared" si="547"/>
        <v>#N/A</v>
      </c>
      <c r="J605" s="395" t="e">
        <f t="shared" si="557"/>
        <v>#N/A</v>
      </c>
      <c r="K605" s="396" t="e">
        <f t="shared" si="548"/>
        <v>#N/A</v>
      </c>
      <c r="L605" s="368"/>
      <c r="M605" s="368"/>
      <c r="N605" s="372"/>
      <c r="O605" s="3" t="e">
        <f t="shared" si="549"/>
        <v>#N/A</v>
      </c>
      <c r="P605" s="397" t="e">
        <f t="shared" si="550"/>
        <v>#N/A</v>
      </c>
      <c r="Q605" s="3" t="e">
        <f t="shared" si="551"/>
        <v>#N/A</v>
      </c>
      <c r="R605" s="369" t="e">
        <f t="shared" si="552"/>
        <v>#N/A</v>
      </c>
      <c r="S605" s="369" t="e">
        <f t="shared" si="553"/>
        <v>#N/A</v>
      </c>
      <c r="T605" s="398" t="e">
        <f t="shared" si="554"/>
        <v>#N/A</v>
      </c>
      <c r="U605" s="368"/>
      <c r="V605" s="368"/>
      <c r="W605" s="368"/>
      <c r="X605" s="368"/>
      <c r="Y605" s="368"/>
      <c r="Z605" s="368"/>
      <c r="AA605" s="368"/>
      <c r="AB605" s="368"/>
      <c r="AC605" s="368"/>
      <c r="AD605" s="368"/>
      <c r="AE605" s="368"/>
      <c r="AF605" s="368"/>
      <c r="AG605" s="368"/>
      <c r="AH605" s="368"/>
      <c r="AI605" s="368"/>
      <c r="AJ605" s="368"/>
      <c r="AK605" s="368"/>
      <c r="AL605" s="368"/>
      <c r="AM605" s="368"/>
      <c r="AN605" s="368"/>
    </row>
    <row r="606" spans="1:40" ht="12.75" customHeight="1">
      <c r="A606" s="151">
        <f t="shared" si="542"/>
        <v>45.666666666666664</v>
      </c>
      <c r="B606" s="393">
        <f t="shared" si="555"/>
        <v>2740</v>
      </c>
      <c r="C606" s="186">
        <v>0</v>
      </c>
      <c r="D606" s="394">
        <f t="shared" si="543"/>
        <v>0</v>
      </c>
      <c r="E606" s="395" t="e">
        <f t="shared" ref="E606:F606" si="594">H605</f>
        <v>#N/A</v>
      </c>
      <c r="F606" s="375" t="e">
        <f t="shared" si="594"/>
        <v>#N/A</v>
      </c>
      <c r="G606" s="375" t="e">
        <f t="shared" si="545"/>
        <v>#N/A</v>
      </c>
      <c r="H606" s="395" t="e">
        <f t="shared" si="546"/>
        <v>#N/A</v>
      </c>
      <c r="I606" s="375" t="e">
        <f t="shared" si="547"/>
        <v>#N/A</v>
      </c>
      <c r="J606" s="395" t="e">
        <f t="shared" si="557"/>
        <v>#N/A</v>
      </c>
      <c r="K606" s="396" t="e">
        <f t="shared" si="548"/>
        <v>#N/A</v>
      </c>
      <c r="L606" s="368"/>
      <c r="M606" s="368"/>
      <c r="N606" s="372"/>
      <c r="O606" s="3" t="e">
        <f t="shared" si="549"/>
        <v>#N/A</v>
      </c>
      <c r="P606" s="397" t="e">
        <f t="shared" si="550"/>
        <v>#N/A</v>
      </c>
      <c r="Q606" s="3" t="e">
        <f t="shared" si="551"/>
        <v>#N/A</v>
      </c>
      <c r="R606" s="369" t="e">
        <f t="shared" si="552"/>
        <v>#N/A</v>
      </c>
      <c r="S606" s="369" t="e">
        <f t="shared" si="553"/>
        <v>#N/A</v>
      </c>
      <c r="T606" s="398" t="e">
        <f t="shared" si="554"/>
        <v>#N/A</v>
      </c>
      <c r="U606" s="368"/>
      <c r="V606" s="368"/>
      <c r="W606" s="368"/>
      <c r="X606" s="368"/>
      <c r="Y606" s="368"/>
      <c r="Z606" s="368"/>
      <c r="AA606" s="368"/>
      <c r="AB606" s="368"/>
      <c r="AC606" s="368"/>
      <c r="AD606" s="368"/>
      <c r="AE606" s="368"/>
      <c r="AF606" s="368"/>
      <c r="AG606" s="368"/>
      <c r="AH606" s="368"/>
      <c r="AI606" s="368"/>
      <c r="AJ606" s="368"/>
      <c r="AK606" s="368"/>
      <c r="AL606" s="368"/>
      <c r="AM606" s="368"/>
      <c r="AN606" s="368"/>
    </row>
    <row r="607" spans="1:40" ht="12.75" customHeight="1">
      <c r="A607" s="151">
        <f t="shared" si="542"/>
        <v>45.75</v>
      </c>
      <c r="B607" s="393">
        <f t="shared" si="555"/>
        <v>2745</v>
      </c>
      <c r="C607" s="186">
        <v>0</v>
      </c>
      <c r="D607" s="394">
        <f t="shared" si="543"/>
        <v>0</v>
      </c>
      <c r="E607" s="395" t="e">
        <f t="shared" ref="E607:F607" si="595">H606</f>
        <v>#N/A</v>
      </c>
      <c r="F607" s="375" t="e">
        <f t="shared" si="595"/>
        <v>#N/A</v>
      </c>
      <c r="G607" s="375" t="e">
        <f t="shared" si="545"/>
        <v>#N/A</v>
      </c>
      <c r="H607" s="395" t="e">
        <f t="shared" si="546"/>
        <v>#N/A</v>
      </c>
      <c r="I607" s="375" t="e">
        <f t="shared" si="547"/>
        <v>#N/A</v>
      </c>
      <c r="J607" s="395" t="e">
        <f t="shared" si="557"/>
        <v>#N/A</v>
      </c>
      <c r="K607" s="396" t="e">
        <f t="shared" si="548"/>
        <v>#N/A</v>
      </c>
      <c r="L607" s="368"/>
      <c r="M607" s="368"/>
      <c r="N607" s="372"/>
      <c r="O607" s="3" t="e">
        <f t="shared" si="549"/>
        <v>#N/A</v>
      </c>
      <c r="P607" s="397" t="e">
        <f t="shared" si="550"/>
        <v>#N/A</v>
      </c>
      <c r="Q607" s="3" t="e">
        <f t="shared" si="551"/>
        <v>#N/A</v>
      </c>
      <c r="R607" s="369" t="e">
        <f t="shared" si="552"/>
        <v>#N/A</v>
      </c>
      <c r="S607" s="369" t="e">
        <f t="shared" si="553"/>
        <v>#N/A</v>
      </c>
      <c r="T607" s="398" t="e">
        <f t="shared" si="554"/>
        <v>#N/A</v>
      </c>
      <c r="U607" s="368"/>
      <c r="V607" s="368"/>
      <c r="W607" s="368"/>
      <c r="X607" s="368"/>
      <c r="Y607" s="368"/>
      <c r="Z607" s="368"/>
      <c r="AA607" s="368"/>
      <c r="AB607" s="368"/>
      <c r="AC607" s="368"/>
      <c r="AD607" s="368"/>
      <c r="AE607" s="368"/>
      <c r="AF607" s="368"/>
      <c r="AG607" s="368"/>
      <c r="AH607" s="368"/>
      <c r="AI607" s="368"/>
      <c r="AJ607" s="368"/>
      <c r="AK607" s="368"/>
      <c r="AL607" s="368"/>
      <c r="AM607" s="368"/>
      <c r="AN607" s="368"/>
    </row>
    <row r="608" spans="1:40" ht="12.75" customHeight="1">
      <c r="A608" s="151">
        <f t="shared" si="542"/>
        <v>45.833333333333336</v>
      </c>
      <c r="B608" s="393">
        <f t="shared" si="555"/>
        <v>2750</v>
      </c>
      <c r="C608" s="186">
        <v>0</v>
      </c>
      <c r="D608" s="394">
        <f t="shared" si="543"/>
        <v>0</v>
      </c>
      <c r="E608" s="395" t="e">
        <f t="shared" ref="E608:F608" si="596">H607</f>
        <v>#N/A</v>
      </c>
      <c r="F608" s="375" t="e">
        <f t="shared" si="596"/>
        <v>#N/A</v>
      </c>
      <c r="G608" s="375" t="e">
        <f t="shared" si="545"/>
        <v>#N/A</v>
      </c>
      <c r="H608" s="395" t="e">
        <f t="shared" si="546"/>
        <v>#N/A</v>
      </c>
      <c r="I608" s="375" t="e">
        <f t="shared" si="547"/>
        <v>#N/A</v>
      </c>
      <c r="J608" s="395" t="e">
        <f t="shared" si="557"/>
        <v>#N/A</v>
      </c>
      <c r="K608" s="396" t="e">
        <f t="shared" si="548"/>
        <v>#N/A</v>
      </c>
      <c r="L608" s="368"/>
      <c r="M608" s="368"/>
      <c r="N608" s="372"/>
      <c r="O608" s="3" t="e">
        <f t="shared" si="549"/>
        <v>#N/A</v>
      </c>
      <c r="P608" s="397" t="e">
        <f t="shared" si="550"/>
        <v>#N/A</v>
      </c>
      <c r="Q608" s="3" t="e">
        <f t="shared" si="551"/>
        <v>#N/A</v>
      </c>
      <c r="R608" s="369" t="e">
        <f t="shared" si="552"/>
        <v>#N/A</v>
      </c>
      <c r="S608" s="369" t="e">
        <f t="shared" si="553"/>
        <v>#N/A</v>
      </c>
      <c r="T608" s="398" t="e">
        <f t="shared" si="554"/>
        <v>#N/A</v>
      </c>
      <c r="U608" s="368"/>
      <c r="V608" s="368"/>
      <c r="W608" s="368"/>
      <c r="X608" s="368"/>
      <c r="Y608" s="368"/>
      <c r="Z608" s="368"/>
      <c r="AA608" s="368"/>
      <c r="AB608" s="368"/>
      <c r="AC608" s="368"/>
      <c r="AD608" s="368"/>
      <c r="AE608" s="368"/>
      <c r="AF608" s="368"/>
      <c r="AG608" s="368"/>
      <c r="AH608" s="368"/>
      <c r="AI608" s="368"/>
      <c r="AJ608" s="368"/>
      <c r="AK608" s="368"/>
      <c r="AL608" s="368"/>
      <c r="AM608" s="368"/>
      <c r="AN608" s="368"/>
    </row>
    <row r="609" spans="1:40" ht="12.75" customHeight="1">
      <c r="A609" s="151">
        <f t="shared" si="542"/>
        <v>45.916666666666664</v>
      </c>
      <c r="B609" s="393">
        <f t="shared" si="555"/>
        <v>2755</v>
      </c>
      <c r="C609" s="186">
        <v>0</v>
      </c>
      <c r="D609" s="394">
        <f t="shared" si="543"/>
        <v>0</v>
      </c>
      <c r="E609" s="395" t="e">
        <f t="shared" ref="E609:F609" si="597">H608</f>
        <v>#N/A</v>
      </c>
      <c r="F609" s="375" t="e">
        <f t="shared" si="597"/>
        <v>#N/A</v>
      </c>
      <c r="G609" s="375" t="e">
        <f t="shared" si="545"/>
        <v>#N/A</v>
      </c>
      <c r="H609" s="395" t="e">
        <f t="shared" si="546"/>
        <v>#N/A</v>
      </c>
      <c r="I609" s="375" t="e">
        <f t="shared" si="547"/>
        <v>#N/A</v>
      </c>
      <c r="J609" s="395" t="e">
        <f t="shared" si="557"/>
        <v>#N/A</v>
      </c>
      <c r="K609" s="396" t="e">
        <f t="shared" si="548"/>
        <v>#N/A</v>
      </c>
      <c r="L609" s="368"/>
      <c r="M609" s="368"/>
      <c r="N609" s="372"/>
      <c r="O609" s="3" t="e">
        <f t="shared" si="549"/>
        <v>#N/A</v>
      </c>
      <c r="P609" s="397" t="e">
        <f t="shared" si="550"/>
        <v>#N/A</v>
      </c>
      <c r="Q609" s="3" t="e">
        <f t="shared" si="551"/>
        <v>#N/A</v>
      </c>
      <c r="R609" s="369" t="e">
        <f t="shared" si="552"/>
        <v>#N/A</v>
      </c>
      <c r="S609" s="369" t="e">
        <f t="shared" si="553"/>
        <v>#N/A</v>
      </c>
      <c r="T609" s="398" t="e">
        <f t="shared" si="554"/>
        <v>#N/A</v>
      </c>
      <c r="U609" s="368"/>
      <c r="V609" s="368"/>
      <c r="W609" s="368"/>
      <c r="X609" s="368"/>
      <c r="Y609" s="368"/>
      <c r="Z609" s="368"/>
      <c r="AA609" s="368"/>
      <c r="AB609" s="368"/>
      <c r="AC609" s="368"/>
      <c r="AD609" s="368"/>
      <c r="AE609" s="368"/>
      <c r="AF609" s="368"/>
      <c r="AG609" s="368"/>
      <c r="AH609" s="368"/>
      <c r="AI609" s="368"/>
      <c r="AJ609" s="368"/>
      <c r="AK609" s="368"/>
      <c r="AL609" s="368"/>
      <c r="AM609" s="368"/>
      <c r="AN609" s="368"/>
    </row>
    <row r="610" spans="1:40" ht="12.75" customHeight="1">
      <c r="A610" s="151">
        <f t="shared" si="542"/>
        <v>46</v>
      </c>
      <c r="B610" s="393">
        <f t="shared" si="555"/>
        <v>2760</v>
      </c>
      <c r="C610" s="186">
        <v>0</v>
      </c>
      <c r="D610" s="394">
        <f t="shared" si="543"/>
        <v>0</v>
      </c>
      <c r="E610" s="395" t="e">
        <f t="shared" ref="E610:F610" si="598">H609</f>
        <v>#N/A</v>
      </c>
      <c r="F610" s="375" t="e">
        <f t="shared" si="598"/>
        <v>#N/A</v>
      </c>
      <c r="G610" s="375" t="e">
        <f t="shared" si="545"/>
        <v>#N/A</v>
      </c>
      <c r="H610" s="395" t="e">
        <f t="shared" si="546"/>
        <v>#N/A</v>
      </c>
      <c r="I610" s="375" t="e">
        <f t="shared" si="547"/>
        <v>#N/A</v>
      </c>
      <c r="J610" s="395" t="e">
        <f t="shared" si="557"/>
        <v>#N/A</v>
      </c>
      <c r="K610" s="396" t="e">
        <f t="shared" si="548"/>
        <v>#N/A</v>
      </c>
      <c r="L610" s="368"/>
      <c r="M610" s="368"/>
      <c r="N610" s="372"/>
      <c r="O610" s="3" t="e">
        <f t="shared" si="549"/>
        <v>#N/A</v>
      </c>
      <c r="P610" s="397" t="e">
        <f t="shared" si="550"/>
        <v>#N/A</v>
      </c>
      <c r="Q610" s="3" t="e">
        <f t="shared" si="551"/>
        <v>#N/A</v>
      </c>
      <c r="R610" s="369" t="e">
        <f t="shared" si="552"/>
        <v>#N/A</v>
      </c>
      <c r="S610" s="369" t="e">
        <f t="shared" si="553"/>
        <v>#N/A</v>
      </c>
      <c r="T610" s="398" t="e">
        <f t="shared" si="554"/>
        <v>#N/A</v>
      </c>
      <c r="U610" s="368"/>
      <c r="V610" s="368"/>
      <c r="W610" s="368"/>
      <c r="X610" s="368"/>
      <c r="Y610" s="368"/>
      <c r="Z610" s="368"/>
      <c r="AA610" s="368"/>
      <c r="AB610" s="368"/>
      <c r="AC610" s="368"/>
      <c r="AD610" s="368"/>
      <c r="AE610" s="368"/>
      <c r="AF610" s="368"/>
      <c r="AG610" s="368"/>
      <c r="AH610" s="368"/>
      <c r="AI610" s="368"/>
      <c r="AJ610" s="368"/>
      <c r="AK610" s="368"/>
      <c r="AL610" s="368"/>
      <c r="AM610" s="368"/>
      <c r="AN610" s="368"/>
    </row>
    <row r="611" spans="1:40" ht="12.75" customHeight="1">
      <c r="A611" s="151">
        <f t="shared" si="542"/>
        <v>46.083333333333336</v>
      </c>
      <c r="B611" s="393">
        <f t="shared" si="555"/>
        <v>2765</v>
      </c>
      <c r="C611" s="186">
        <v>0</v>
      </c>
      <c r="D611" s="394">
        <f t="shared" si="543"/>
        <v>0</v>
      </c>
      <c r="E611" s="395" t="e">
        <f t="shared" ref="E611:F611" si="599">H610</f>
        <v>#N/A</v>
      </c>
      <c r="F611" s="375" t="e">
        <f t="shared" si="599"/>
        <v>#N/A</v>
      </c>
      <c r="G611" s="375" t="e">
        <f t="shared" si="545"/>
        <v>#N/A</v>
      </c>
      <c r="H611" s="395" t="e">
        <f t="shared" si="546"/>
        <v>#N/A</v>
      </c>
      <c r="I611" s="375" t="e">
        <f t="shared" si="547"/>
        <v>#N/A</v>
      </c>
      <c r="J611" s="395" t="e">
        <f t="shared" si="557"/>
        <v>#N/A</v>
      </c>
      <c r="K611" s="396" t="e">
        <f t="shared" si="548"/>
        <v>#N/A</v>
      </c>
      <c r="L611" s="368"/>
      <c r="M611" s="368"/>
      <c r="N611" s="372"/>
      <c r="O611" s="3" t="e">
        <f t="shared" si="549"/>
        <v>#N/A</v>
      </c>
      <c r="P611" s="397" t="e">
        <f t="shared" si="550"/>
        <v>#N/A</v>
      </c>
      <c r="Q611" s="3" t="e">
        <f t="shared" si="551"/>
        <v>#N/A</v>
      </c>
      <c r="R611" s="369" t="e">
        <f t="shared" si="552"/>
        <v>#N/A</v>
      </c>
      <c r="S611" s="369" t="e">
        <f t="shared" si="553"/>
        <v>#N/A</v>
      </c>
      <c r="T611" s="398" t="e">
        <f t="shared" si="554"/>
        <v>#N/A</v>
      </c>
      <c r="U611" s="368"/>
      <c r="V611" s="368"/>
      <c r="W611" s="368"/>
      <c r="X611" s="368"/>
      <c r="Y611" s="368"/>
      <c r="Z611" s="368"/>
      <c r="AA611" s="368"/>
      <c r="AB611" s="368"/>
      <c r="AC611" s="368"/>
      <c r="AD611" s="368"/>
      <c r="AE611" s="368"/>
      <c r="AF611" s="368"/>
      <c r="AG611" s="368"/>
      <c r="AH611" s="368"/>
      <c r="AI611" s="368"/>
      <c r="AJ611" s="368"/>
      <c r="AK611" s="368"/>
      <c r="AL611" s="368"/>
      <c r="AM611" s="368"/>
      <c r="AN611" s="368"/>
    </row>
    <row r="612" spans="1:40" ht="12.75" customHeight="1">
      <c r="A612" s="151">
        <f t="shared" si="542"/>
        <v>46.166666666666664</v>
      </c>
      <c r="B612" s="393">
        <f t="shared" si="555"/>
        <v>2770</v>
      </c>
      <c r="C612" s="186">
        <v>0</v>
      </c>
      <c r="D612" s="394">
        <f t="shared" si="543"/>
        <v>0</v>
      </c>
      <c r="E612" s="395" t="e">
        <f t="shared" ref="E612:F612" si="600">H611</f>
        <v>#N/A</v>
      </c>
      <c r="F612" s="375" t="e">
        <f t="shared" si="600"/>
        <v>#N/A</v>
      </c>
      <c r="G612" s="375" t="e">
        <f t="shared" si="545"/>
        <v>#N/A</v>
      </c>
      <c r="H612" s="395" t="e">
        <f t="shared" si="546"/>
        <v>#N/A</v>
      </c>
      <c r="I612" s="375" t="e">
        <f t="shared" si="547"/>
        <v>#N/A</v>
      </c>
      <c r="J612" s="395" t="e">
        <f t="shared" si="557"/>
        <v>#N/A</v>
      </c>
      <c r="K612" s="396" t="e">
        <f t="shared" si="548"/>
        <v>#N/A</v>
      </c>
      <c r="L612" s="368"/>
      <c r="M612" s="368"/>
      <c r="N612" s="372"/>
      <c r="O612" s="3" t="e">
        <f t="shared" si="549"/>
        <v>#N/A</v>
      </c>
      <c r="P612" s="397" t="e">
        <f t="shared" si="550"/>
        <v>#N/A</v>
      </c>
      <c r="Q612" s="3" t="e">
        <f t="shared" si="551"/>
        <v>#N/A</v>
      </c>
      <c r="R612" s="369" t="e">
        <f t="shared" si="552"/>
        <v>#N/A</v>
      </c>
      <c r="S612" s="369" t="e">
        <f t="shared" si="553"/>
        <v>#N/A</v>
      </c>
      <c r="T612" s="398" t="e">
        <f t="shared" si="554"/>
        <v>#N/A</v>
      </c>
      <c r="U612" s="368"/>
      <c r="V612" s="368"/>
      <c r="W612" s="368"/>
      <c r="X612" s="368"/>
      <c r="Y612" s="368"/>
      <c r="Z612" s="368"/>
      <c r="AA612" s="368"/>
      <c r="AB612" s="368"/>
      <c r="AC612" s="368"/>
      <c r="AD612" s="368"/>
      <c r="AE612" s="368"/>
      <c r="AF612" s="368"/>
      <c r="AG612" s="368"/>
      <c r="AH612" s="368"/>
      <c r="AI612" s="368"/>
      <c r="AJ612" s="368"/>
      <c r="AK612" s="368"/>
      <c r="AL612" s="368"/>
      <c r="AM612" s="368"/>
      <c r="AN612" s="368"/>
    </row>
    <row r="613" spans="1:40" ht="12.75" customHeight="1">
      <c r="A613" s="151">
        <f t="shared" si="542"/>
        <v>46.25</v>
      </c>
      <c r="B613" s="393">
        <f t="shared" si="555"/>
        <v>2775</v>
      </c>
      <c r="C613" s="186">
        <v>0</v>
      </c>
      <c r="D613" s="394">
        <f t="shared" si="543"/>
        <v>0</v>
      </c>
      <c r="E613" s="395" t="e">
        <f t="shared" ref="E613:F613" si="601">H612</f>
        <v>#N/A</v>
      </c>
      <c r="F613" s="375" t="e">
        <f t="shared" si="601"/>
        <v>#N/A</v>
      </c>
      <c r="G613" s="375" t="e">
        <f t="shared" si="545"/>
        <v>#N/A</v>
      </c>
      <c r="H613" s="395" t="e">
        <f t="shared" si="546"/>
        <v>#N/A</v>
      </c>
      <c r="I613" s="375" t="e">
        <f t="shared" si="547"/>
        <v>#N/A</v>
      </c>
      <c r="J613" s="395" t="e">
        <f t="shared" si="557"/>
        <v>#N/A</v>
      </c>
      <c r="K613" s="396" t="e">
        <f t="shared" si="548"/>
        <v>#N/A</v>
      </c>
      <c r="L613" s="368"/>
      <c r="M613" s="368"/>
      <c r="N613" s="372"/>
      <c r="O613" s="3" t="e">
        <f t="shared" si="549"/>
        <v>#N/A</v>
      </c>
      <c r="P613" s="397" t="e">
        <f t="shared" si="550"/>
        <v>#N/A</v>
      </c>
      <c r="Q613" s="3" t="e">
        <f t="shared" si="551"/>
        <v>#N/A</v>
      </c>
      <c r="R613" s="369" t="e">
        <f t="shared" si="552"/>
        <v>#N/A</v>
      </c>
      <c r="S613" s="369" t="e">
        <f t="shared" si="553"/>
        <v>#N/A</v>
      </c>
      <c r="T613" s="398" t="e">
        <f t="shared" si="554"/>
        <v>#N/A</v>
      </c>
      <c r="U613" s="368"/>
      <c r="V613" s="368"/>
      <c r="W613" s="368"/>
      <c r="X613" s="368"/>
      <c r="Y613" s="368"/>
      <c r="Z613" s="368"/>
      <c r="AA613" s="368"/>
      <c r="AB613" s="368"/>
      <c r="AC613" s="368"/>
      <c r="AD613" s="368"/>
      <c r="AE613" s="368"/>
      <c r="AF613" s="368"/>
      <c r="AG613" s="368"/>
      <c r="AH613" s="368"/>
      <c r="AI613" s="368"/>
      <c r="AJ613" s="368"/>
      <c r="AK613" s="368"/>
      <c r="AL613" s="368"/>
      <c r="AM613" s="368"/>
      <c r="AN613" s="368"/>
    </row>
    <row r="614" spans="1:40" ht="12.75" customHeight="1">
      <c r="A614" s="151">
        <f t="shared" si="542"/>
        <v>46.333333333333336</v>
      </c>
      <c r="B614" s="393">
        <f t="shared" si="555"/>
        <v>2780</v>
      </c>
      <c r="C614" s="186">
        <v>0</v>
      </c>
      <c r="D614" s="394">
        <f t="shared" si="543"/>
        <v>0</v>
      </c>
      <c r="E614" s="395" t="e">
        <f t="shared" ref="E614:F614" si="602">H613</f>
        <v>#N/A</v>
      </c>
      <c r="F614" s="375" t="e">
        <f t="shared" si="602"/>
        <v>#N/A</v>
      </c>
      <c r="G614" s="375" t="e">
        <f t="shared" si="545"/>
        <v>#N/A</v>
      </c>
      <c r="H614" s="395" t="e">
        <f t="shared" si="546"/>
        <v>#N/A</v>
      </c>
      <c r="I614" s="375" t="e">
        <f t="shared" si="547"/>
        <v>#N/A</v>
      </c>
      <c r="J614" s="395" t="e">
        <f t="shared" si="557"/>
        <v>#N/A</v>
      </c>
      <c r="K614" s="396" t="e">
        <f t="shared" si="548"/>
        <v>#N/A</v>
      </c>
      <c r="L614" s="368"/>
      <c r="M614" s="368"/>
      <c r="N614" s="372"/>
      <c r="O614" s="3" t="e">
        <f t="shared" si="549"/>
        <v>#N/A</v>
      </c>
      <c r="P614" s="397" t="e">
        <f t="shared" si="550"/>
        <v>#N/A</v>
      </c>
      <c r="Q614" s="3" t="e">
        <f t="shared" si="551"/>
        <v>#N/A</v>
      </c>
      <c r="R614" s="369" t="e">
        <f t="shared" si="552"/>
        <v>#N/A</v>
      </c>
      <c r="S614" s="369" t="e">
        <f t="shared" si="553"/>
        <v>#N/A</v>
      </c>
      <c r="T614" s="398" t="e">
        <f t="shared" si="554"/>
        <v>#N/A</v>
      </c>
      <c r="U614" s="368"/>
      <c r="V614" s="368"/>
      <c r="W614" s="368"/>
      <c r="X614" s="368"/>
      <c r="Y614" s="368"/>
      <c r="Z614" s="368"/>
      <c r="AA614" s="368"/>
      <c r="AB614" s="368"/>
      <c r="AC614" s="368"/>
      <c r="AD614" s="368"/>
      <c r="AE614" s="368"/>
      <c r="AF614" s="368"/>
      <c r="AG614" s="368"/>
      <c r="AH614" s="368"/>
      <c r="AI614" s="368"/>
      <c r="AJ614" s="368"/>
      <c r="AK614" s="368"/>
      <c r="AL614" s="368"/>
      <c r="AM614" s="368"/>
      <c r="AN614" s="368"/>
    </row>
    <row r="615" spans="1:40" ht="12.75" customHeight="1">
      <c r="A615" s="151">
        <f t="shared" si="542"/>
        <v>46.416666666666664</v>
      </c>
      <c r="B615" s="393">
        <f t="shared" si="555"/>
        <v>2785</v>
      </c>
      <c r="C615" s="186">
        <v>0</v>
      </c>
      <c r="D615" s="394">
        <f t="shared" si="543"/>
        <v>0</v>
      </c>
      <c r="E615" s="395" t="e">
        <f t="shared" ref="E615:F615" si="603">H614</f>
        <v>#N/A</v>
      </c>
      <c r="F615" s="375" t="e">
        <f t="shared" si="603"/>
        <v>#N/A</v>
      </c>
      <c r="G615" s="375" t="e">
        <f t="shared" si="545"/>
        <v>#N/A</v>
      </c>
      <c r="H615" s="395" t="e">
        <f t="shared" si="546"/>
        <v>#N/A</v>
      </c>
      <c r="I615" s="375" t="e">
        <f t="shared" si="547"/>
        <v>#N/A</v>
      </c>
      <c r="J615" s="395" t="e">
        <f t="shared" si="557"/>
        <v>#N/A</v>
      </c>
      <c r="K615" s="396" t="e">
        <f t="shared" si="548"/>
        <v>#N/A</v>
      </c>
      <c r="L615" s="368"/>
      <c r="M615" s="368"/>
      <c r="N615" s="372"/>
      <c r="O615" s="3" t="e">
        <f t="shared" si="549"/>
        <v>#N/A</v>
      </c>
      <c r="P615" s="397" t="e">
        <f t="shared" si="550"/>
        <v>#N/A</v>
      </c>
      <c r="Q615" s="3" t="e">
        <f t="shared" si="551"/>
        <v>#N/A</v>
      </c>
      <c r="R615" s="369" t="e">
        <f t="shared" si="552"/>
        <v>#N/A</v>
      </c>
      <c r="S615" s="369" t="e">
        <f t="shared" si="553"/>
        <v>#N/A</v>
      </c>
      <c r="T615" s="398" t="e">
        <f t="shared" si="554"/>
        <v>#N/A</v>
      </c>
      <c r="U615" s="368"/>
      <c r="V615" s="368"/>
      <c r="W615" s="368"/>
      <c r="X615" s="368"/>
      <c r="Y615" s="368"/>
      <c r="Z615" s="368"/>
      <c r="AA615" s="368"/>
      <c r="AB615" s="368"/>
      <c r="AC615" s="368"/>
      <c r="AD615" s="368"/>
      <c r="AE615" s="368"/>
      <c r="AF615" s="368"/>
      <c r="AG615" s="368"/>
      <c r="AH615" s="368"/>
      <c r="AI615" s="368"/>
      <c r="AJ615" s="368"/>
      <c r="AK615" s="368"/>
      <c r="AL615" s="368"/>
      <c r="AM615" s="368"/>
      <c r="AN615" s="368"/>
    </row>
    <row r="616" spans="1:40" ht="12.75" customHeight="1">
      <c r="A616" s="151">
        <f t="shared" si="542"/>
        <v>46.5</v>
      </c>
      <c r="B616" s="393">
        <f t="shared" si="555"/>
        <v>2790</v>
      </c>
      <c r="C616" s="186">
        <v>0</v>
      </c>
      <c r="D616" s="394">
        <f t="shared" si="543"/>
        <v>0</v>
      </c>
      <c r="E616" s="395" t="e">
        <f t="shared" ref="E616:F616" si="604">H615</f>
        <v>#N/A</v>
      </c>
      <c r="F616" s="375" t="e">
        <f t="shared" si="604"/>
        <v>#N/A</v>
      </c>
      <c r="G616" s="375" t="e">
        <f t="shared" si="545"/>
        <v>#N/A</v>
      </c>
      <c r="H616" s="395" t="e">
        <f t="shared" si="546"/>
        <v>#N/A</v>
      </c>
      <c r="I616" s="375" t="e">
        <f t="shared" si="547"/>
        <v>#N/A</v>
      </c>
      <c r="J616" s="395" t="e">
        <f t="shared" si="557"/>
        <v>#N/A</v>
      </c>
      <c r="K616" s="396" t="e">
        <f t="shared" si="548"/>
        <v>#N/A</v>
      </c>
      <c r="L616" s="368"/>
      <c r="M616" s="368"/>
      <c r="N616" s="372"/>
      <c r="O616" s="3" t="e">
        <f t="shared" si="549"/>
        <v>#N/A</v>
      </c>
      <c r="P616" s="397" t="e">
        <f t="shared" si="550"/>
        <v>#N/A</v>
      </c>
      <c r="Q616" s="3" t="e">
        <f t="shared" si="551"/>
        <v>#N/A</v>
      </c>
      <c r="R616" s="369" t="e">
        <f t="shared" si="552"/>
        <v>#N/A</v>
      </c>
      <c r="S616" s="369" t="e">
        <f t="shared" si="553"/>
        <v>#N/A</v>
      </c>
      <c r="T616" s="398" t="e">
        <f t="shared" si="554"/>
        <v>#N/A</v>
      </c>
      <c r="U616" s="368"/>
      <c r="V616" s="368"/>
      <c r="W616" s="368"/>
      <c r="X616" s="368"/>
      <c r="Y616" s="368"/>
      <c r="Z616" s="368"/>
      <c r="AA616" s="368"/>
      <c r="AB616" s="368"/>
      <c r="AC616" s="368"/>
      <c r="AD616" s="368"/>
      <c r="AE616" s="368"/>
      <c r="AF616" s="368"/>
      <c r="AG616" s="368"/>
      <c r="AH616" s="368"/>
      <c r="AI616" s="368"/>
      <c r="AJ616" s="368"/>
      <c r="AK616" s="368"/>
      <c r="AL616" s="368"/>
      <c r="AM616" s="368"/>
      <c r="AN616" s="368"/>
    </row>
    <row r="617" spans="1:40" ht="12.75" customHeight="1">
      <c r="A617" s="151">
        <f t="shared" si="542"/>
        <v>46.583333333333336</v>
      </c>
      <c r="B617" s="393">
        <f t="shared" si="555"/>
        <v>2795</v>
      </c>
      <c r="C617" s="186">
        <v>0</v>
      </c>
      <c r="D617" s="394">
        <f t="shared" si="543"/>
        <v>0</v>
      </c>
      <c r="E617" s="395" t="e">
        <f t="shared" ref="E617:F617" si="605">H616</f>
        <v>#N/A</v>
      </c>
      <c r="F617" s="375" t="e">
        <f t="shared" si="605"/>
        <v>#N/A</v>
      </c>
      <c r="G617" s="375" t="e">
        <f t="shared" si="545"/>
        <v>#N/A</v>
      </c>
      <c r="H617" s="395" t="e">
        <f t="shared" si="546"/>
        <v>#N/A</v>
      </c>
      <c r="I617" s="375" t="e">
        <f t="shared" si="547"/>
        <v>#N/A</v>
      </c>
      <c r="J617" s="395" t="e">
        <f t="shared" si="557"/>
        <v>#N/A</v>
      </c>
      <c r="K617" s="396" t="e">
        <f t="shared" si="548"/>
        <v>#N/A</v>
      </c>
      <c r="L617" s="368"/>
      <c r="M617" s="368"/>
      <c r="N617" s="372"/>
      <c r="O617" s="3" t="e">
        <f t="shared" si="549"/>
        <v>#N/A</v>
      </c>
      <c r="P617" s="397" t="e">
        <f t="shared" si="550"/>
        <v>#N/A</v>
      </c>
      <c r="Q617" s="3" t="e">
        <f t="shared" si="551"/>
        <v>#N/A</v>
      </c>
      <c r="R617" s="369" t="e">
        <f t="shared" si="552"/>
        <v>#N/A</v>
      </c>
      <c r="S617" s="369" t="e">
        <f t="shared" si="553"/>
        <v>#N/A</v>
      </c>
      <c r="T617" s="398" t="e">
        <f t="shared" si="554"/>
        <v>#N/A</v>
      </c>
      <c r="U617" s="368"/>
      <c r="V617" s="368"/>
      <c r="W617" s="368"/>
      <c r="X617" s="368"/>
      <c r="Y617" s="368"/>
      <c r="Z617" s="368"/>
      <c r="AA617" s="368"/>
      <c r="AB617" s="368"/>
      <c r="AC617" s="368"/>
      <c r="AD617" s="368"/>
      <c r="AE617" s="368"/>
      <c r="AF617" s="368"/>
      <c r="AG617" s="368"/>
      <c r="AH617" s="368"/>
      <c r="AI617" s="368"/>
      <c r="AJ617" s="368"/>
      <c r="AK617" s="368"/>
      <c r="AL617" s="368"/>
      <c r="AM617" s="368"/>
      <c r="AN617" s="368"/>
    </row>
    <row r="618" spans="1:40" ht="12.75" customHeight="1">
      <c r="A618" s="151">
        <f t="shared" si="542"/>
        <v>46.666666666666664</v>
      </c>
      <c r="B618" s="393">
        <f t="shared" si="555"/>
        <v>2800</v>
      </c>
      <c r="C618" s="186">
        <v>0</v>
      </c>
      <c r="D618" s="394">
        <f t="shared" si="543"/>
        <v>0</v>
      </c>
      <c r="E618" s="395" t="e">
        <f t="shared" ref="E618:F618" si="606">H617</f>
        <v>#N/A</v>
      </c>
      <c r="F618" s="375" t="e">
        <f t="shared" si="606"/>
        <v>#N/A</v>
      </c>
      <c r="G618" s="375" t="e">
        <f t="shared" si="545"/>
        <v>#N/A</v>
      </c>
      <c r="H618" s="395" t="e">
        <f t="shared" si="546"/>
        <v>#N/A</v>
      </c>
      <c r="I618" s="375" t="e">
        <f t="shared" si="547"/>
        <v>#N/A</v>
      </c>
      <c r="J618" s="395" t="e">
        <f t="shared" si="557"/>
        <v>#N/A</v>
      </c>
      <c r="K618" s="396" t="e">
        <f t="shared" si="548"/>
        <v>#N/A</v>
      </c>
      <c r="L618" s="368"/>
      <c r="M618" s="368"/>
      <c r="N618" s="372"/>
      <c r="O618" s="3" t="e">
        <f t="shared" si="549"/>
        <v>#N/A</v>
      </c>
      <c r="P618" s="397" t="e">
        <f t="shared" si="550"/>
        <v>#N/A</v>
      </c>
      <c r="Q618" s="3" t="e">
        <f t="shared" si="551"/>
        <v>#N/A</v>
      </c>
      <c r="R618" s="369" t="e">
        <f t="shared" si="552"/>
        <v>#N/A</v>
      </c>
      <c r="S618" s="369" t="e">
        <f t="shared" si="553"/>
        <v>#N/A</v>
      </c>
      <c r="T618" s="398" t="e">
        <f t="shared" si="554"/>
        <v>#N/A</v>
      </c>
      <c r="U618" s="368"/>
      <c r="V618" s="368"/>
      <c r="W618" s="368"/>
      <c r="X618" s="368"/>
      <c r="Y618" s="368"/>
      <c r="Z618" s="368"/>
      <c r="AA618" s="368"/>
      <c r="AB618" s="368"/>
      <c r="AC618" s="368"/>
      <c r="AD618" s="368"/>
      <c r="AE618" s="368"/>
      <c r="AF618" s="368"/>
      <c r="AG618" s="368"/>
      <c r="AH618" s="368"/>
      <c r="AI618" s="368"/>
      <c r="AJ618" s="368"/>
      <c r="AK618" s="368"/>
      <c r="AL618" s="368"/>
      <c r="AM618" s="368"/>
      <c r="AN618" s="368"/>
    </row>
    <row r="619" spans="1:40" ht="12.75" customHeight="1">
      <c r="A619" s="151">
        <f t="shared" si="542"/>
        <v>46.75</v>
      </c>
      <c r="B619" s="393">
        <f t="shared" si="555"/>
        <v>2805</v>
      </c>
      <c r="C619" s="186">
        <v>0</v>
      </c>
      <c r="D619" s="394">
        <f t="shared" si="543"/>
        <v>0</v>
      </c>
      <c r="E619" s="395" t="e">
        <f t="shared" ref="E619:F619" si="607">H618</f>
        <v>#N/A</v>
      </c>
      <c r="F619" s="375" t="e">
        <f t="shared" si="607"/>
        <v>#N/A</v>
      </c>
      <c r="G619" s="375" t="e">
        <f t="shared" si="545"/>
        <v>#N/A</v>
      </c>
      <c r="H619" s="395" t="e">
        <f t="shared" si="546"/>
        <v>#N/A</v>
      </c>
      <c r="I619" s="375" t="e">
        <f t="shared" si="547"/>
        <v>#N/A</v>
      </c>
      <c r="J619" s="395" t="e">
        <f t="shared" si="557"/>
        <v>#N/A</v>
      </c>
      <c r="K619" s="396" t="e">
        <f t="shared" si="548"/>
        <v>#N/A</v>
      </c>
      <c r="L619" s="368"/>
      <c r="M619" s="368"/>
      <c r="N619" s="372"/>
      <c r="O619" s="3" t="e">
        <f t="shared" si="549"/>
        <v>#N/A</v>
      </c>
      <c r="P619" s="397" t="e">
        <f t="shared" si="550"/>
        <v>#N/A</v>
      </c>
      <c r="Q619" s="3" t="e">
        <f t="shared" si="551"/>
        <v>#N/A</v>
      </c>
      <c r="R619" s="369" t="e">
        <f t="shared" si="552"/>
        <v>#N/A</v>
      </c>
      <c r="S619" s="369" t="e">
        <f t="shared" si="553"/>
        <v>#N/A</v>
      </c>
      <c r="T619" s="398" t="e">
        <f t="shared" si="554"/>
        <v>#N/A</v>
      </c>
      <c r="U619" s="368"/>
      <c r="V619" s="368"/>
      <c r="W619" s="368"/>
      <c r="X619" s="368"/>
      <c r="Y619" s="368"/>
      <c r="Z619" s="368"/>
      <c r="AA619" s="368"/>
      <c r="AB619" s="368"/>
      <c r="AC619" s="368"/>
      <c r="AD619" s="368"/>
      <c r="AE619" s="368"/>
      <c r="AF619" s="368"/>
      <c r="AG619" s="368"/>
      <c r="AH619" s="368"/>
      <c r="AI619" s="368"/>
      <c r="AJ619" s="368"/>
      <c r="AK619" s="368"/>
      <c r="AL619" s="368"/>
      <c r="AM619" s="368"/>
      <c r="AN619" s="368"/>
    </row>
    <row r="620" spans="1:40" ht="12.75" customHeight="1">
      <c r="A620" s="151">
        <f t="shared" si="542"/>
        <v>46.833333333333336</v>
      </c>
      <c r="B620" s="393">
        <f t="shared" si="555"/>
        <v>2810</v>
      </c>
      <c r="C620" s="186">
        <v>0</v>
      </c>
      <c r="D620" s="394">
        <f t="shared" si="543"/>
        <v>0</v>
      </c>
      <c r="E620" s="395" t="e">
        <f t="shared" ref="E620:F620" si="608">H619</f>
        <v>#N/A</v>
      </c>
      <c r="F620" s="375" t="e">
        <f t="shared" si="608"/>
        <v>#N/A</v>
      </c>
      <c r="G620" s="375" t="e">
        <f t="shared" si="545"/>
        <v>#N/A</v>
      </c>
      <c r="H620" s="395" t="e">
        <f t="shared" si="546"/>
        <v>#N/A</v>
      </c>
      <c r="I620" s="375" t="e">
        <f t="shared" si="547"/>
        <v>#N/A</v>
      </c>
      <c r="J620" s="395" t="e">
        <f t="shared" si="557"/>
        <v>#N/A</v>
      </c>
      <c r="K620" s="396" t="e">
        <f t="shared" si="548"/>
        <v>#N/A</v>
      </c>
      <c r="L620" s="368"/>
      <c r="M620" s="368"/>
      <c r="N620" s="372"/>
      <c r="O620" s="3" t="e">
        <f t="shared" si="549"/>
        <v>#N/A</v>
      </c>
      <c r="P620" s="397" t="e">
        <f t="shared" si="550"/>
        <v>#N/A</v>
      </c>
      <c r="Q620" s="3" t="e">
        <f t="shared" si="551"/>
        <v>#N/A</v>
      </c>
      <c r="R620" s="369" t="e">
        <f t="shared" si="552"/>
        <v>#N/A</v>
      </c>
      <c r="S620" s="369" t="e">
        <f t="shared" si="553"/>
        <v>#N/A</v>
      </c>
      <c r="T620" s="398" t="e">
        <f t="shared" si="554"/>
        <v>#N/A</v>
      </c>
      <c r="U620" s="368"/>
      <c r="V620" s="368"/>
      <c r="W620" s="368"/>
      <c r="X620" s="368"/>
      <c r="Y620" s="368"/>
      <c r="Z620" s="368"/>
      <c r="AA620" s="368"/>
      <c r="AB620" s="368"/>
      <c r="AC620" s="368"/>
      <c r="AD620" s="368"/>
      <c r="AE620" s="368"/>
      <c r="AF620" s="368"/>
      <c r="AG620" s="368"/>
      <c r="AH620" s="368"/>
      <c r="AI620" s="368"/>
      <c r="AJ620" s="368"/>
      <c r="AK620" s="368"/>
      <c r="AL620" s="368"/>
      <c r="AM620" s="368"/>
      <c r="AN620" s="368"/>
    </row>
    <row r="621" spans="1:40" ht="12.75" customHeight="1">
      <c r="A621" s="151">
        <f t="shared" si="542"/>
        <v>46.916666666666664</v>
      </c>
      <c r="B621" s="393">
        <f t="shared" si="555"/>
        <v>2815</v>
      </c>
      <c r="C621" s="186">
        <v>0</v>
      </c>
      <c r="D621" s="394">
        <f t="shared" si="543"/>
        <v>0</v>
      </c>
      <c r="E621" s="395" t="e">
        <f t="shared" ref="E621:F621" si="609">H620</f>
        <v>#N/A</v>
      </c>
      <c r="F621" s="375" t="e">
        <f t="shared" si="609"/>
        <v>#N/A</v>
      </c>
      <c r="G621" s="375" t="e">
        <f t="shared" si="545"/>
        <v>#N/A</v>
      </c>
      <c r="H621" s="395" t="e">
        <f t="shared" si="546"/>
        <v>#N/A</v>
      </c>
      <c r="I621" s="375" t="e">
        <f t="shared" si="547"/>
        <v>#N/A</v>
      </c>
      <c r="J621" s="395" t="e">
        <f t="shared" si="557"/>
        <v>#N/A</v>
      </c>
      <c r="K621" s="396" t="e">
        <f t="shared" si="548"/>
        <v>#N/A</v>
      </c>
      <c r="L621" s="368"/>
      <c r="M621" s="368"/>
      <c r="N621" s="372"/>
      <c r="O621" s="3" t="e">
        <f t="shared" si="549"/>
        <v>#N/A</v>
      </c>
      <c r="P621" s="397" t="e">
        <f t="shared" si="550"/>
        <v>#N/A</v>
      </c>
      <c r="Q621" s="3" t="e">
        <f t="shared" si="551"/>
        <v>#N/A</v>
      </c>
      <c r="R621" s="369" t="e">
        <f t="shared" si="552"/>
        <v>#N/A</v>
      </c>
      <c r="S621" s="369" t="e">
        <f t="shared" si="553"/>
        <v>#N/A</v>
      </c>
      <c r="T621" s="398" t="e">
        <f t="shared" si="554"/>
        <v>#N/A</v>
      </c>
      <c r="U621" s="368"/>
      <c r="V621" s="368"/>
      <c r="W621" s="368"/>
      <c r="X621" s="368"/>
      <c r="Y621" s="368"/>
      <c r="Z621" s="368"/>
      <c r="AA621" s="368"/>
      <c r="AB621" s="368"/>
      <c r="AC621" s="368"/>
      <c r="AD621" s="368"/>
      <c r="AE621" s="368"/>
      <c r="AF621" s="368"/>
      <c r="AG621" s="368"/>
      <c r="AH621" s="368"/>
      <c r="AI621" s="368"/>
      <c r="AJ621" s="368"/>
      <c r="AK621" s="368"/>
      <c r="AL621" s="368"/>
      <c r="AM621" s="368"/>
      <c r="AN621" s="368"/>
    </row>
    <row r="622" spans="1:40" ht="12.75" customHeight="1">
      <c r="A622" s="151">
        <f t="shared" si="542"/>
        <v>47</v>
      </c>
      <c r="B622" s="393">
        <f t="shared" si="555"/>
        <v>2820</v>
      </c>
      <c r="C622" s="186">
        <v>0</v>
      </c>
      <c r="D622" s="394">
        <f t="shared" si="543"/>
        <v>0</v>
      </c>
      <c r="E622" s="395" t="e">
        <f t="shared" ref="E622:F622" si="610">H621</f>
        <v>#N/A</v>
      </c>
      <c r="F622" s="375" t="e">
        <f t="shared" si="610"/>
        <v>#N/A</v>
      </c>
      <c r="G622" s="375" t="e">
        <f t="shared" si="545"/>
        <v>#N/A</v>
      </c>
      <c r="H622" s="395" t="e">
        <f t="shared" si="546"/>
        <v>#N/A</v>
      </c>
      <c r="I622" s="375" t="e">
        <f t="shared" si="547"/>
        <v>#N/A</v>
      </c>
      <c r="J622" s="395" t="e">
        <f t="shared" si="557"/>
        <v>#N/A</v>
      </c>
      <c r="K622" s="396" t="e">
        <f t="shared" si="548"/>
        <v>#N/A</v>
      </c>
      <c r="L622" s="368"/>
      <c r="M622" s="368"/>
      <c r="N622" s="372"/>
      <c r="O622" s="3" t="e">
        <f t="shared" si="549"/>
        <v>#N/A</v>
      </c>
      <c r="P622" s="397" t="e">
        <f t="shared" si="550"/>
        <v>#N/A</v>
      </c>
      <c r="Q622" s="3" t="e">
        <f t="shared" si="551"/>
        <v>#N/A</v>
      </c>
      <c r="R622" s="369" t="e">
        <f t="shared" si="552"/>
        <v>#N/A</v>
      </c>
      <c r="S622" s="369" t="e">
        <f t="shared" si="553"/>
        <v>#N/A</v>
      </c>
      <c r="T622" s="398" t="e">
        <f t="shared" si="554"/>
        <v>#N/A</v>
      </c>
      <c r="U622" s="368"/>
      <c r="V622" s="368"/>
      <c r="W622" s="368"/>
      <c r="X622" s="368"/>
      <c r="Y622" s="368"/>
      <c r="Z622" s="368"/>
      <c r="AA622" s="368"/>
      <c r="AB622" s="368"/>
      <c r="AC622" s="368"/>
      <c r="AD622" s="368"/>
      <c r="AE622" s="368"/>
      <c r="AF622" s="368"/>
      <c r="AG622" s="368"/>
      <c r="AH622" s="368"/>
      <c r="AI622" s="368"/>
      <c r="AJ622" s="368"/>
      <c r="AK622" s="368"/>
      <c r="AL622" s="368"/>
      <c r="AM622" s="368"/>
      <c r="AN622" s="368"/>
    </row>
    <row r="623" spans="1:40" ht="12.75" customHeight="1">
      <c r="A623" s="151">
        <f t="shared" si="542"/>
        <v>47.083333333333336</v>
      </c>
      <c r="B623" s="393">
        <f t="shared" si="555"/>
        <v>2825</v>
      </c>
      <c r="C623" s="186">
        <v>0</v>
      </c>
      <c r="D623" s="394">
        <f t="shared" si="543"/>
        <v>0</v>
      </c>
      <c r="E623" s="395" t="e">
        <f t="shared" ref="E623:F623" si="611">H622</f>
        <v>#N/A</v>
      </c>
      <c r="F623" s="375" t="e">
        <f t="shared" si="611"/>
        <v>#N/A</v>
      </c>
      <c r="G623" s="375" t="e">
        <f t="shared" si="545"/>
        <v>#N/A</v>
      </c>
      <c r="H623" s="395" t="e">
        <f t="shared" si="546"/>
        <v>#N/A</v>
      </c>
      <c r="I623" s="375" t="e">
        <f t="shared" si="547"/>
        <v>#N/A</v>
      </c>
      <c r="J623" s="395" t="e">
        <f t="shared" si="557"/>
        <v>#N/A</v>
      </c>
      <c r="K623" s="396" t="e">
        <f t="shared" si="548"/>
        <v>#N/A</v>
      </c>
      <c r="L623" s="368"/>
      <c r="M623" s="368"/>
      <c r="N623" s="372"/>
      <c r="O623" s="3" t="e">
        <f t="shared" si="549"/>
        <v>#N/A</v>
      </c>
      <c r="P623" s="397" t="e">
        <f t="shared" si="550"/>
        <v>#N/A</v>
      </c>
      <c r="Q623" s="3" t="e">
        <f t="shared" si="551"/>
        <v>#N/A</v>
      </c>
      <c r="R623" s="369" t="e">
        <f t="shared" si="552"/>
        <v>#N/A</v>
      </c>
      <c r="S623" s="369" t="e">
        <f t="shared" si="553"/>
        <v>#N/A</v>
      </c>
      <c r="T623" s="398" t="e">
        <f t="shared" si="554"/>
        <v>#N/A</v>
      </c>
      <c r="U623" s="368"/>
      <c r="V623" s="368"/>
      <c r="W623" s="368"/>
      <c r="X623" s="368"/>
      <c r="Y623" s="368"/>
      <c r="Z623" s="368"/>
      <c r="AA623" s="368"/>
      <c r="AB623" s="368"/>
      <c r="AC623" s="368"/>
      <c r="AD623" s="368"/>
      <c r="AE623" s="368"/>
      <c r="AF623" s="368"/>
      <c r="AG623" s="368"/>
      <c r="AH623" s="368"/>
      <c r="AI623" s="368"/>
      <c r="AJ623" s="368"/>
      <c r="AK623" s="368"/>
      <c r="AL623" s="368"/>
      <c r="AM623" s="368"/>
      <c r="AN623" s="368"/>
    </row>
    <row r="624" spans="1:40" ht="12.75" customHeight="1">
      <c r="A624" s="151">
        <f t="shared" si="542"/>
        <v>47.166666666666664</v>
      </c>
      <c r="B624" s="393">
        <f t="shared" si="555"/>
        <v>2830</v>
      </c>
      <c r="C624" s="186">
        <v>0</v>
      </c>
      <c r="D624" s="394">
        <f t="shared" si="543"/>
        <v>0</v>
      </c>
      <c r="E624" s="395" t="e">
        <f t="shared" ref="E624:F624" si="612">H623</f>
        <v>#N/A</v>
      </c>
      <c r="F624" s="375" t="e">
        <f t="shared" si="612"/>
        <v>#N/A</v>
      </c>
      <c r="G624" s="375" t="e">
        <f t="shared" si="545"/>
        <v>#N/A</v>
      </c>
      <c r="H624" s="395" t="e">
        <f t="shared" si="546"/>
        <v>#N/A</v>
      </c>
      <c r="I624" s="375" t="e">
        <f t="shared" si="547"/>
        <v>#N/A</v>
      </c>
      <c r="J624" s="395" t="e">
        <f t="shared" si="557"/>
        <v>#N/A</v>
      </c>
      <c r="K624" s="396" t="e">
        <f t="shared" si="548"/>
        <v>#N/A</v>
      </c>
      <c r="L624" s="368"/>
      <c r="M624" s="368"/>
      <c r="N624" s="372"/>
      <c r="O624" s="3" t="e">
        <f t="shared" si="549"/>
        <v>#N/A</v>
      </c>
      <c r="P624" s="397" t="e">
        <f t="shared" si="550"/>
        <v>#N/A</v>
      </c>
      <c r="Q624" s="3" t="e">
        <f t="shared" si="551"/>
        <v>#N/A</v>
      </c>
      <c r="R624" s="369" t="e">
        <f t="shared" si="552"/>
        <v>#N/A</v>
      </c>
      <c r="S624" s="369" t="e">
        <f t="shared" si="553"/>
        <v>#N/A</v>
      </c>
      <c r="T624" s="398" t="e">
        <f t="shared" si="554"/>
        <v>#N/A</v>
      </c>
      <c r="U624" s="368"/>
      <c r="V624" s="368"/>
      <c r="W624" s="368"/>
      <c r="X624" s="368"/>
      <c r="Y624" s="368"/>
      <c r="Z624" s="368"/>
      <c r="AA624" s="368"/>
      <c r="AB624" s="368"/>
      <c r="AC624" s="368"/>
      <c r="AD624" s="368"/>
      <c r="AE624" s="368"/>
      <c r="AF624" s="368"/>
      <c r="AG624" s="368"/>
      <c r="AH624" s="368"/>
      <c r="AI624" s="368"/>
      <c r="AJ624" s="368"/>
      <c r="AK624" s="368"/>
      <c r="AL624" s="368"/>
      <c r="AM624" s="368"/>
      <c r="AN624" s="368"/>
    </row>
    <row r="625" spans="1:40" ht="12.75" customHeight="1">
      <c r="A625" s="151">
        <f t="shared" si="542"/>
        <v>47.25</v>
      </c>
      <c r="B625" s="393">
        <f t="shared" si="555"/>
        <v>2835</v>
      </c>
      <c r="C625" s="186">
        <v>0</v>
      </c>
      <c r="D625" s="394">
        <f t="shared" si="543"/>
        <v>0</v>
      </c>
      <c r="E625" s="395" t="e">
        <f t="shared" ref="E625:F625" si="613">H624</f>
        <v>#N/A</v>
      </c>
      <c r="F625" s="375" t="e">
        <f t="shared" si="613"/>
        <v>#N/A</v>
      </c>
      <c r="G625" s="375" t="e">
        <f t="shared" si="545"/>
        <v>#N/A</v>
      </c>
      <c r="H625" s="395" t="e">
        <f t="shared" si="546"/>
        <v>#N/A</v>
      </c>
      <c r="I625" s="375" t="e">
        <f t="shared" si="547"/>
        <v>#N/A</v>
      </c>
      <c r="J625" s="395" t="e">
        <f t="shared" si="557"/>
        <v>#N/A</v>
      </c>
      <c r="K625" s="396" t="e">
        <f t="shared" si="548"/>
        <v>#N/A</v>
      </c>
      <c r="L625" s="368"/>
      <c r="M625" s="368"/>
      <c r="N625" s="372"/>
      <c r="O625" s="3" t="e">
        <f t="shared" si="549"/>
        <v>#N/A</v>
      </c>
      <c r="P625" s="397" t="e">
        <f t="shared" si="550"/>
        <v>#N/A</v>
      </c>
      <c r="Q625" s="3" t="e">
        <f t="shared" si="551"/>
        <v>#N/A</v>
      </c>
      <c r="R625" s="369" t="e">
        <f t="shared" si="552"/>
        <v>#N/A</v>
      </c>
      <c r="S625" s="369" t="e">
        <f t="shared" si="553"/>
        <v>#N/A</v>
      </c>
      <c r="T625" s="398" t="e">
        <f t="shared" si="554"/>
        <v>#N/A</v>
      </c>
      <c r="U625" s="368"/>
      <c r="V625" s="368"/>
      <c r="W625" s="368"/>
      <c r="X625" s="368"/>
      <c r="Y625" s="368"/>
      <c r="Z625" s="368"/>
      <c r="AA625" s="368"/>
      <c r="AB625" s="368"/>
      <c r="AC625" s="368"/>
      <c r="AD625" s="368"/>
      <c r="AE625" s="368"/>
      <c r="AF625" s="368"/>
      <c r="AG625" s="368"/>
      <c r="AH625" s="368"/>
      <c r="AI625" s="368"/>
      <c r="AJ625" s="368"/>
      <c r="AK625" s="368"/>
      <c r="AL625" s="368"/>
      <c r="AM625" s="368"/>
      <c r="AN625" s="368"/>
    </row>
    <row r="626" spans="1:40" ht="12.75" customHeight="1">
      <c r="A626" s="151">
        <f t="shared" si="542"/>
        <v>47.333333333333336</v>
      </c>
      <c r="B626" s="393">
        <f t="shared" si="555"/>
        <v>2840</v>
      </c>
      <c r="C626" s="186">
        <v>0</v>
      </c>
      <c r="D626" s="394">
        <f t="shared" si="543"/>
        <v>0</v>
      </c>
      <c r="E626" s="395" t="e">
        <f t="shared" ref="E626:F626" si="614">H625</f>
        <v>#N/A</v>
      </c>
      <c r="F626" s="375" t="e">
        <f t="shared" si="614"/>
        <v>#N/A</v>
      </c>
      <c r="G626" s="375" t="e">
        <f t="shared" si="545"/>
        <v>#N/A</v>
      </c>
      <c r="H626" s="395" t="e">
        <f t="shared" si="546"/>
        <v>#N/A</v>
      </c>
      <c r="I626" s="375" t="e">
        <f t="shared" si="547"/>
        <v>#N/A</v>
      </c>
      <c r="J626" s="395" t="e">
        <f t="shared" si="557"/>
        <v>#N/A</v>
      </c>
      <c r="K626" s="396" t="e">
        <f t="shared" si="548"/>
        <v>#N/A</v>
      </c>
      <c r="L626" s="368"/>
      <c r="M626" s="368"/>
      <c r="N626" s="372"/>
      <c r="O626" s="3" t="e">
        <f t="shared" si="549"/>
        <v>#N/A</v>
      </c>
      <c r="P626" s="397" t="e">
        <f t="shared" si="550"/>
        <v>#N/A</v>
      </c>
      <c r="Q626" s="3" t="e">
        <f t="shared" si="551"/>
        <v>#N/A</v>
      </c>
      <c r="R626" s="369" t="e">
        <f t="shared" si="552"/>
        <v>#N/A</v>
      </c>
      <c r="S626" s="369" t="e">
        <f t="shared" si="553"/>
        <v>#N/A</v>
      </c>
      <c r="T626" s="398" t="e">
        <f t="shared" si="554"/>
        <v>#N/A</v>
      </c>
      <c r="U626" s="368"/>
      <c r="V626" s="368"/>
      <c r="W626" s="368"/>
      <c r="X626" s="368"/>
      <c r="Y626" s="368"/>
      <c r="Z626" s="368"/>
      <c r="AA626" s="368"/>
      <c r="AB626" s="368"/>
      <c r="AC626" s="368"/>
      <c r="AD626" s="368"/>
      <c r="AE626" s="368"/>
      <c r="AF626" s="368"/>
      <c r="AG626" s="368"/>
      <c r="AH626" s="368"/>
      <c r="AI626" s="368"/>
      <c r="AJ626" s="368"/>
      <c r="AK626" s="368"/>
      <c r="AL626" s="368"/>
      <c r="AM626" s="368"/>
      <c r="AN626" s="368"/>
    </row>
    <row r="627" spans="1:40" ht="12.75" customHeight="1">
      <c r="A627" s="151">
        <f t="shared" si="542"/>
        <v>47.416666666666664</v>
      </c>
      <c r="B627" s="393">
        <f t="shared" si="555"/>
        <v>2845</v>
      </c>
      <c r="C627" s="186">
        <v>0</v>
      </c>
      <c r="D627" s="394">
        <f t="shared" si="543"/>
        <v>0</v>
      </c>
      <c r="E627" s="395" t="e">
        <f t="shared" ref="E627:F627" si="615">H626</f>
        <v>#N/A</v>
      </c>
      <c r="F627" s="375" t="e">
        <f t="shared" si="615"/>
        <v>#N/A</v>
      </c>
      <c r="G627" s="375" t="e">
        <f t="shared" si="545"/>
        <v>#N/A</v>
      </c>
      <c r="H627" s="395" t="e">
        <f t="shared" si="546"/>
        <v>#N/A</v>
      </c>
      <c r="I627" s="375" t="e">
        <f t="shared" si="547"/>
        <v>#N/A</v>
      </c>
      <c r="J627" s="395" t="e">
        <f t="shared" si="557"/>
        <v>#N/A</v>
      </c>
      <c r="K627" s="396" t="e">
        <f t="shared" si="548"/>
        <v>#N/A</v>
      </c>
      <c r="L627" s="368"/>
      <c r="M627" s="368"/>
      <c r="N627" s="372"/>
      <c r="O627" s="3" t="e">
        <f t="shared" si="549"/>
        <v>#N/A</v>
      </c>
      <c r="P627" s="397" t="e">
        <f t="shared" si="550"/>
        <v>#N/A</v>
      </c>
      <c r="Q627" s="3" t="e">
        <f t="shared" si="551"/>
        <v>#N/A</v>
      </c>
      <c r="R627" s="369" t="e">
        <f t="shared" si="552"/>
        <v>#N/A</v>
      </c>
      <c r="S627" s="369" t="e">
        <f t="shared" si="553"/>
        <v>#N/A</v>
      </c>
      <c r="T627" s="398" t="e">
        <f t="shared" si="554"/>
        <v>#N/A</v>
      </c>
      <c r="U627" s="368"/>
      <c r="V627" s="368"/>
      <c r="W627" s="368"/>
      <c r="X627" s="368"/>
      <c r="Y627" s="368"/>
      <c r="Z627" s="368"/>
      <c r="AA627" s="368"/>
      <c r="AB627" s="368"/>
      <c r="AC627" s="368"/>
      <c r="AD627" s="368"/>
      <c r="AE627" s="368"/>
      <c r="AF627" s="368"/>
      <c r="AG627" s="368"/>
      <c r="AH627" s="368"/>
      <c r="AI627" s="368"/>
      <c r="AJ627" s="368"/>
      <c r="AK627" s="368"/>
      <c r="AL627" s="368"/>
      <c r="AM627" s="368"/>
      <c r="AN627" s="368"/>
    </row>
    <row r="628" spans="1:40" ht="12.75" customHeight="1">
      <c r="A628" s="151">
        <f t="shared" si="542"/>
        <v>47.5</v>
      </c>
      <c r="B628" s="393">
        <f t="shared" si="555"/>
        <v>2850</v>
      </c>
      <c r="C628" s="186">
        <v>0</v>
      </c>
      <c r="D628" s="394">
        <f t="shared" si="543"/>
        <v>0</v>
      </c>
      <c r="E628" s="395" t="e">
        <f t="shared" ref="E628:F628" si="616">H627</f>
        <v>#N/A</v>
      </c>
      <c r="F628" s="375" t="e">
        <f t="shared" si="616"/>
        <v>#N/A</v>
      </c>
      <c r="G628" s="375" t="e">
        <f t="shared" si="545"/>
        <v>#N/A</v>
      </c>
      <c r="H628" s="395" t="e">
        <f t="shared" si="546"/>
        <v>#N/A</v>
      </c>
      <c r="I628" s="375" t="e">
        <f t="shared" si="547"/>
        <v>#N/A</v>
      </c>
      <c r="J628" s="395" t="e">
        <f t="shared" si="557"/>
        <v>#N/A</v>
      </c>
      <c r="K628" s="396" t="e">
        <f t="shared" si="548"/>
        <v>#N/A</v>
      </c>
      <c r="L628" s="368"/>
      <c r="M628" s="368"/>
      <c r="N628" s="372"/>
      <c r="O628" s="3" t="e">
        <f t="shared" si="549"/>
        <v>#N/A</v>
      </c>
      <c r="P628" s="397" t="e">
        <f t="shared" si="550"/>
        <v>#N/A</v>
      </c>
      <c r="Q628" s="3" t="e">
        <f t="shared" si="551"/>
        <v>#N/A</v>
      </c>
      <c r="R628" s="369" t="e">
        <f t="shared" si="552"/>
        <v>#N/A</v>
      </c>
      <c r="S628" s="369" t="e">
        <f t="shared" si="553"/>
        <v>#N/A</v>
      </c>
      <c r="T628" s="398" t="e">
        <f t="shared" si="554"/>
        <v>#N/A</v>
      </c>
      <c r="U628" s="368"/>
      <c r="V628" s="368"/>
      <c r="W628" s="368"/>
      <c r="X628" s="368"/>
      <c r="Y628" s="368"/>
      <c r="Z628" s="368"/>
      <c r="AA628" s="368"/>
      <c r="AB628" s="368"/>
      <c r="AC628" s="368"/>
      <c r="AD628" s="368"/>
      <c r="AE628" s="368"/>
      <c r="AF628" s="368"/>
      <c r="AG628" s="368"/>
      <c r="AH628" s="368"/>
      <c r="AI628" s="368"/>
      <c r="AJ628" s="368"/>
      <c r="AK628" s="368"/>
      <c r="AL628" s="368"/>
      <c r="AM628" s="368"/>
      <c r="AN628" s="368"/>
    </row>
    <row r="629" spans="1:40" ht="12.75" customHeight="1">
      <c r="A629" s="151">
        <f t="shared" si="542"/>
        <v>47.583333333333336</v>
      </c>
      <c r="B629" s="393">
        <f t="shared" si="555"/>
        <v>2855</v>
      </c>
      <c r="C629" s="186">
        <v>0</v>
      </c>
      <c r="D629" s="394">
        <f t="shared" si="543"/>
        <v>0</v>
      </c>
      <c r="E629" s="395" t="e">
        <f t="shared" ref="E629:F629" si="617">H628</f>
        <v>#N/A</v>
      </c>
      <c r="F629" s="375" t="e">
        <f t="shared" si="617"/>
        <v>#N/A</v>
      </c>
      <c r="G629" s="375" t="e">
        <f t="shared" si="545"/>
        <v>#N/A</v>
      </c>
      <c r="H629" s="395" t="e">
        <f t="shared" si="546"/>
        <v>#N/A</v>
      </c>
      <c r="I629" s="375" t="e">
        <f t="shared" si="547"/>
        <v>#N/A</v>
      </c>
      <c r="J629" s="395" t="e">
        <f t="shared" si="557"/>
        <v>#N/A</v>
      </c>
      <c r="K629" s="396" t="e">
        <f t="shared" si="548"/>
        <v>#N/A</v>
      </c>
      <c r="L629" s="368"/>
      <c r="M629" s="368"/>
      <c r="N629" s="372"/>
      <c r="O629" s="3" t="e">
        <f t="shared" si="549"/>
        <v>#N/A</v>
      </c>
      <c r="P629" s="397" t="e">
        <f t="shared" si="550"/>
        <v>#N/A</v>
      </c>
      <c r="Q629" s="3" t="e">
        <f t="shared" si="551"/>
        <v>#N/A</v>
      </c>
      <c r="R629" s="369" t="e">
        <f t="shared" si="552"/>
        <v>#N/A</v>
      </c>
      <c r="S629" s="369" t="e">
        <f t="shared" si="553"/>
        <v>#N/A</v>
      </c>
      <c r="T629" s="398" t="e">
        <f t="shared" si="554"/>
        <v>#N/A</v>
      </c>
      <c r="U629" s="368"/>
      <c r="V629" s="368"/>
      <c r="W629" s="368"/>
      <c r="X629" s="368"/>
      <c r="Y629" s="368"/>
      <c r="Z629" s="368"/>
      <c r="AA629" s="368"/>
      <c r="AB629" s="368"/>
      <c r="AC629" s="368"/>
      <c r="AD629" s="368"/>
      <c r="AE629" s="368"/>
      <c r="AF629" s="368"/>
      <c r="AG629" s="368"/>
      <c r="AH629" s="368"/>
      <c r="AI629" s="368"/>
      <c r="AJ629" s="368"/>
      <c r="AK629" s="368"/>
      <c r="AL629" s="368"/>
      <c r="AM629" s="368"/>
      <c r="AN629" s="368"/>
    </row>
    <row r="630" spans="1:40" ht="12.75" customHeight="1">
      <c r="A630" s="151">
        <f t="shared" si="542"/>
        <v>47.666666666666664</v>
      </c>
      <c r="B630" s="393">
        <f t="shared" si="555"/>
        <v>2860</v>
      </c>
      <c r="C630" s="186">
        <v>0</v>
      </c>
      <c r="D630" s="394">
        <f t="shared" si="543"/>
        <v>0</v>
      </c>
      <c r="E630" s="395" t="e">
        <f t="shared" ref="E630:F630" si="618">H629</f>
        <v>#N/A</v>
      </c>
      <c r="F630" s="375" t="e">
        <f t="shared" si="618"/>
        <v>#N/A</v>
      </c>
      <c r="G630" s="375" t="e">
        <f t="shared" si="545"/>
        <v>#N/A</v>
      </c>
      <c r="H630" s="395" t="e">
        <f t="shared" si="546"/>
        <v>#N/A</v>
      </c>
      <c r="I630" s="375" t="e">
        <f t="shared" si="547"/>
        <v>#N/A</v>
      </c>
      <c r="J630" s="395" t="e">
        <f t="shared" si="557"/>
        <v>#N/A</v>
      </c>
      <c r="K630" s="396" t="e">
        <f t="shared" si="548"/>
        <v>#N/A</v>
      </c>
      <c r="L630" s="368"/>
      <c r="M630" s="368"/>
      <c r="N630" s="372"/>
      <c r="O630" s="3" t="e">
        <f t="shared" si="549"/>
        <v>#N/A</v>
      </c>
      <c r="P630" s="397" t="e">
        <f t="shared" si="550"/>
        <v>#N/A</v>
      </c>
      <c r="Q630" s="3" t="e">
        <f t="shared" si="551"/>
        <v>#N/A</v>
      </c>
      <c r="R630" s="369" t="e">
        <f t="shared" si="552"/>
        <v>#N/A</v>
      </c>
      <c r="S630" s="369" t="e">
        <f t="shared" si="553"/>
        <v>#N/A</v>
      </c>
      <c r="T630" s="398" t="e">
        <f t="shared" si="554"/>
        <v>#N/A</v>
      </c>
      <c r="U630" s="368"/>
      <c r="V630" s="368"/>
      <c r="W630" s="368"/>
      <c r="X630" s="368"/>
      <c r="Y630" s="368"/>
      <c r="Z630" s="368"/>
      <c r="AA630" s="368"/>
      <c r="AB630" s="368"/>
      <c r="AC630" s="368"/>
      <c r="AD630" s="368"/>
      <c r="AE630" s="368"/>
      <c r="AF630" s="368"/>
      <c r="AG630" s="368"/>
      <c r="AH630" s="368"/>
      <c r="AI630" s="368"/>
      <c r="AJ630" s="368"/>
      <c r="AK630" s="368"/>
      <c r="AL630" s="368"/>
      <c r="AM630" s="368"/>
      <c r="AN630" s="368"/>
    </row>
    <row r="631" spans="1:40" ht="12.75" customHeight="1">
      <c r="A631" s="151">
        <f t="shared" si="542"/>
        <v>47.75</v>
      </c>
      <c r="B631" s="393">
        <f t="shared" si="555"/>
        <v>2865</v>
      </c>
      <c r="C631" s="186">
        <v>0</v>
      </c>
      <c r="D631" s="394">
        <f t="shared" si="543"/>
        <v>0</v>
      </c>
      <c r="E631" s="395" t="e">
        <f t="shared" ref="E631:F631" si="619">H630</f>
        <v>#N/A</v>
      </c>
      <c r="F631" s="375" t="e">
        <f t="shared" si="619"/>
        <v>#N/A</v>
      </c>
      <c r="G631" s="375" t="e">
        <f t="shared" si="545"/>
        <v>#N/A</v>
      </c>
      <c r="H631" s="395" t="e">
        <f t="shared" si="546"/>
        <v>#N/A</v>
      </c>
      <c r="I631" s="375" t="e">
        <f t="shared" si="547"/>
        <v>#N/A</v>
      </c>
      <c r="J631" s="395" t="e">
        <f t="shared" si="557"/>
        <v>#N/A</v>
      </c>
      <c r="K631" s="396" t="e">
        <f t="shared" si="548"/>
        <v>#N/A</v>
      </c>
      <c r="L631" s="368"/>
      <c r="M631" s="368"/>
      <c r="N631" s="372"/>
      <c r="O631" s="3" t="e">
        <f t="shared" si="549"/>
        <v>#N/A</v>
      </c>
      <c r="P631" s="397" t="e">
        <f t="shared" si="550"/>
        <v>#N/A</v>
      </c>
      <c r="Q631" s="3" t="e">
        <f t="shared" si="551"/>
        <v>#N/A</v>
      </c>
      <c r="R631" s="369" t="e">
        <f t="shared" si="552"/>
        <v>#N/A</v>
      </c>
      <c r="S631" s="369" t="e">
        <f t="shared" si="553"/>
        <v>#N/A</v>
      </c>
      <c r="T631" s="398" t="e">
        <f t="shared" si="554"/>
        <v>#N/A</v>
      </c>
      <c r="U631" s="368"/>
      <c r="V631" s="368"/>
      <c r="W631" s="368"/>
      <c r="X631" s="368"/>
      <c r="Y631" s="368"/>
      <c r="Z631" s="368"/>
      <c r="AA631" s="368"/>
      <c r="AB631" s="368"/>
      <c r="AC631" s="368"/>
      <c r="AD631" s="368"/>
      <c r="AE631" s="368"/>
      <c r="AF631" s="368"/>
      <c r="AG631" s="368"/>
      <c r="AH631" s="368"/>
      <c r="AI631" s="368"/>
      <c r="AJ631" s="368"/>
      <c r="AK631" s="368"/>
      <c r="AL631" s="368"/>
      <c r="AM631" s="368"/>
      <c r="AN631" s="368"/>
    </row>
    <row r="632" spans="1:40" ht="12.75" customHeight="1">
      <c r="A632" s="151">
        <f t="shared" si="542"/>
        <v>47.833333333333336</v>
      </c>
      <c r="B632" s="393">
        <f t="shared" si="555"/>
        <v>2870</v>
      </c>
      <c r="C632" s="186">
        <v>0</v>
      </c>
      <c r="D632" s="394">
        <f t="shared" si="543"/>
        <v>0</v>
      </c>
      <c r="E632" s="395" t="e">
        <f t="shared" ref="E632:F632" si="620">H631</f>
        <v>#N/A</v>
      </c>
      <c r="F632" s="375" t="e">
        <f t="shared" si="620"/>
        <v>#N/A</v>
      </c>
      <c r="G632" s="375" t="e">
        <f t="shared" si="545"/>
        <v>#N/A</v>
      </c>
      <c r="H632" s="395" t="e">
        <f t="shared" si="546"/>
        <v>#N/A</v>
      </c>
      <c r="I632" s="375" t="e">
        <f t="shared" si="547"/>
        <v>#N/A</v>
      </c>
      <c r="J632" s="395" t="e">
        <f t="shared" si="557"/>
        <v>#N/A</v>
      </c>
      <c r="K632" s="396" t="e">
        <f t="shared" si="548"/>
        <v>#N/A</v>
      </c>
      <c r="L632" s="368"/>
      <c r="M632" s="368"/>
      <c r="N632" s="372"/>
      <c r="O632" s="3" t="e">
        <f t="shared" si="549"/>
        <v>#N/A</v>
      </c>
      <c r="P632" s="397" t="e">
        <f t="shared" si="550"/>
        <v>#N/A</v>
      </c>
      <c r="Q632" s="3" t="e">
        <f t="shared" si="551"/>
        <v>#N/A</v>
      </c>
      <c r="R632" s="369" t="e">
        <f t="shared" si="552"/>
        <v>#N/A</v>
      </c>
      <c r="S632" s="369" t="e">
        <f t="shared" si="553"/>
        <v>#N/A</v>
      </c>
      <c r="T632" s="398" t="e">
        <f t="shared" si="554"/>
        <v>#N/A</v>
      </c>
      <c r="U632" s="368"/>
      <c r="V632" s="368"/>
      <c r="W632" s="368"/>
      <c r="X632" s="368"/>
      <c r="Y632" s="368"/>
      <c r="Z632" s="368"/>
      <c r="AA632" s="368"/>
      <c r="AB632" s="368"/>
      <c r="AC632" s="368"/>
      <c r="AD632" s="368"/>
      <c r="AE632" s="368"/>
      <c r="AF632" s="368"/>
      <c r="AG632" s="368"/>
      <c r="AH632" s="368"/>
      <c r="AI632" s="368"/>
      <c r="AJ632" s="368"/>
      <c r="AK632" s="368"/>
      <c r="AL632" s="368"/>
      <c r="AM632" s="368"/>
      <c r="AN632" s="368"/>
    </row>
    <row r="633" spans="1:40" ht="12.75" customHeight="1">
      <c r="A633" s="151">
        <f t="shared" si="542"/>
        <v>47.916666666666664</v>
      </c>
      <c r="B633" s="393">
        <f t="shared" si="555"/>
        <v>2875</v>
      </c>
      <c r="C633" s="186">
        <v>0</v>
      </c>
      <c r="D633" s="394">
        <f t="shared" si="543"/>
        <v>0</v>
      </c>
      <c r="E633" s="395" t="e">
        <f t="shared" ref="E633:F633" si="621">H632</f>
        <v>#N/A</v>
      </c>
      <c r="F633" s="375" t="e">
        <f t="shared" si="621"/>
        <v>#N/A</v>
      </c>
      <c r="G633" s="375" t="e">
        <f t="shared" si="545"/>
        <v>#N/A</v>
      </c>
      <c r="H633" s="395" t="e">
        <f t="shared" si="546"/>
        <v>#N/A</v>
      </c>
      <c r="I633" s="375" t="e">
        <f t="shared" si="547"/>
        <v>#N/A</v>
      </c>
      <c r="J633" s="395" t="e">
        <f t="shared" si="557"/>
        <v>#N/A</v>
      </c>
      <c r="K633" s="396" t="e">
        <f t="shared" si="548"/>
        <v>#N/A</v>
      </c>
      <c r="L633" s="368"/>
      <c r="M633" s="368"/>
      <c r="N633" s="372"/>
      <c r="O633" s="3" t="e">
        <f t="shared" si="549"/>
        <v>#N/A</v>
      </c>
      <c r="P633" s="397" t="e">
        <f t="shared" si="550"/>
        <v>#N/A</v>
      </c>
      <c r="Q633" s="3" t="e">
        <f t="shared" si="551"/>
        <v>#N/A</v>
      </c>
      <c r="R633" s="369" t="e">
        <f t="shared" si="552"/>
        <v>#N/A</v>
      </c>
      <c r="S633" s="369" t="e">
        <f t="shared" si="553"/>
        <v>#N/A</v>
      </c>
      <c r="T633" s="398" t="e">
        <f t="shared" si="554"/>
        <v>#N/A</v>
      </c>
      <c r="U633" s="368"/>
      <c r="V633" s="368"/>
      <c r="W633" s="368"/>
      <c r="X633" s="368"/>
      <c r="Y633" s="368"/>
      <c r="Z633" s="368"/>
      <c r="AA633" s="368"/>
      <c r="AB633" s="368"/>
      <c r="AC633" s="368"/>
      <c r="AD633" s="368"/>
      <c r="AE633" s="368"/>
      <c r="AF633" s="368"/>
      <c r="AG633" s="368"/>
      <c r="AH633" s="368"/>
      <c r="AI633" s="368"/>
      <c r="AJ633" s="368"/>
      <c r="AK633" s="368"/>
      <c r="AL633" s="368"/>
      <c r="AM633" s="368"/>
      <c r="AN633" s="368"/>
    </row>
    <row r="634" spans="1:40" ht="12.75" customHeight="1">
      <c r="A634" s="151">
        <f t="shared" si="542"/>
        <v>48</v>
      </c>
      <c r="B634" s="393">
        <f t="shared" si="555"/>
        <v>2880</v>
      </c>
      <c r="C634" s="186">
        <v>0</v>
      </c>
      <c r="D634" s="394">
        <f t="shared" si="543"/>
        <v>0</v>
      </c>
      <c r="E634" s="395" t="e">
        <f t="shared" ref="E634:F634" si="622">H633</f>
        <v>#N/A</v>
      </c>
      <c r="F634" s="375" t="e">
        <f t="shared" si="622"/>
        <v>#N/A</v>
      </c>
      <c r="G634" s="375" t="e">
        <f t="shared" si="545"/>
        <v>#N/A</v>
      </c>
      <c r="H634" s="395" t="e">
        <f t="shared" si="546"/>
        <v>#N/A</v>
      </c>
      <c r="I634" s="375" t="e">
        <f t="shared" si="547"/>
        <v>#N/A</v>
      </c>
      <c r="J634" s="395" t="e">
        <f t="shared" si="557"/>
        <v>#N/A</v>
      </c>
      <c r="K634" s="396" t="e">
        <f t="shared" si="548"/>
        <v>#N/A</v>
      </c>
      <c r="L634" s="368"/>
      <c r="M634" s="368"/>
      <c r="N634" s="372"/>
      <c r="O634" s="3" t="e">
        <f t="shared" si="549"/>
        <v>#N/A</v>
      </c>
      <c r="P634" s="397" t="e">
        <f t="shared" si="550"/>
        <v>#N/A</v>
      </c>
      <c r="Q634" s="3" t="e">
        <f t="shared" si="551"/>
        <v>#N/A</v>
      </c>
      <c r="R634" s="369" t="e">
        <f t="shared" si="552"/>
        <v>#N/A</v>
      </c>
      <c r="S634" s="369" t="e">
        <f t="shared" si="553"/>
        <v>#N/A</v>
      </c>
      <c r="T634" s="398" t="e">
        <f t="shared" si="554"/>
        <v>#N/A</v>
      </c>
      <c r="U634" s="368"/>
      <c r="V634" s="368"/>
      <c r="W634" s="368"/>
      <c r="X634" s="368"/>
      <c r="Y634" s="368"/>
      <c r="Z634" s="368"/>
      <c r="AA634" s="368"/>
      <c r="AB634" s="368"/>
      <c r="AC634" s="368"/>
      <c r="AD634" s="368"/>
      <c r="AE634" s="368"/>
      <c r="AF634" s="368"/>
      <c r="AG634" s="368"/>
      <c r="AH634" s="368"/>
      <c r="AI634" s="368"/>
      <c r="AJ634" s="368"/>
      <c r="AK634" s="368"/>
      <c r="AL634" s="368"/>
      <c r="AM634" s="368"/>
      <c r="AN634" s="368"/>
    </row>
    <row r="635" spans="1:40" ht="12.75" customHeight="1">
      <c r="A635" s="151">
        <f t="shared" si="542"/>
        <v>48.083333333333336</v>
      </c>
      <c r="B635" s="393">
        <f t="shared" si="555"/>
        <v>2885</v>
      </c>
      <c r="C635" s="186">
        <v>0</v>
      </c>
      <c r="D635" s="394">
        <f t="shared" si="543"/>
        <v>0</v>
      </c>
      <c r="E635" s="395" t="e">
        <f t="shared" ref="E635:F635" si="623">H634</f>
        <v>#N/A</v>
      </c>
      <c r="F635" s="375" t="e">
        <f t="shared" si="623"/>
        <v>#N/A</v>
      </c>
      <c r="G635" s="375" t="e">
        <f t="shared" si="545"/>
        <v>#N/A</v>
      </c>
      <c r="H635" s="395" t="e">
        <f t="shared" si="546"/>
        <v>#N/A</v>
      </c>
      <c r="I635" s="375" t="e">
        <f t="shared" si="547"/>
        <v>#N/A</v>
      </c>
      <c r="J635" s="395" t="e">
        <f t="shared" si="557"/>
        <v>#N/A</v>
      </c>
      <c r="K635" s="396" t="e">
        <f t="shared" si="548"/>
        <v>#N/A</v>
      </c>
      <c r="L635" s="368"/>
      <c r="M635" s="368"/>
      <c r="N635" s="372"/>
      <c r="O635" s="3" t="e">
        <f t="shared" si="549"/>
        <v>#N/A</v>
      </c>
      <c r="P635" s="397" t="e">
        <f t="shared" si="550"/>
        <v>#N/A</v>
      </c>
      <c r="Q635" s="3" t="e">
        <f t="shared" si="551"/>
        <v>#N/A</v>
      </c>
      <c r="R635" s="369" t="e">
        <f t="shared" si="552"/>
        <v>#N/A</v>
      </c>
      <c r="S635" s="369" t="e">
        <f t="shared" si="553"/>
        <v>#N/A</v>
      </c>
      <c r="T635" s="398" t="e">
        <f t="shared" si="554"/>
        <v>#N/A</v>
      </c>
      <c r="U635" s="368"/>
      <c r="V635" s="368"/>
      <c r="W635" s="368"/>
      <c r="X635" s="368"/>
      <c r="Y635" s="368"/>
      <c r="Z635" s="368"/>
      <c r="AA635" s="368"/>
      <c r="AB635" s="368"/>
      <c r="AC635" s="368"/>
      <c r="AD635" s="368"/>
      <c r="AE635" s="368"/>
      <c r="AF635" s="368"/>
      <c r="AG635" s="368"/>
      <c r="AH635" s="368"/>
      <c r="AI635" s="368"/>
      <c r="AJ635" s="368"/>
      <c r="AK635" s="368"/>
      <c r="AL635" s="368"/>
      <c r="AM635" s="368"/>
      <c r="AN635" s="368"/>
    </row>
    <row r="636" spans="1:40" ht="12.75" customHeight="1">
      <c r="A636" s="151">
        <f t="shared" si="542"/>
        <v>48.166666666666664</v>
      </c>
      <c r="B636" s="393">
        <f t="shared" si="555"/>
        <v>2890</v>
      </c>
      <c r="C636" s="186">
        <v>0</v>
      </c>
      <c r="D636" s="394">
        <f t="shared" si="543"/>
        <v>0</v>
      </c>
      <c r="E636" s="395" t="e">
        <f t="shared" ref="E636:F636" si="624">H635</f>
        <v>#N/A</v>
      </c>
      <c r="F636" s="375" t="e">
        <f t="shared" si="624"/>
        <v>#N/A</v>
      </c>
      <c r="G636" s="375" t="e">
        <f t="shared" si="545"/>
        <v>#N/A</v>
      </c>
      <c r="H636" s="395" t="e">
        <f t="shared" si="546"/>
        <v>#N/A</v>
      </c>
      <c r="I636" s="375" t="e">
        <f t="shared" si="547"/>
        <v>#N/A</v>
      </c>
      <c r="J636" s="395" t="e">
        <f t="shared" si="557"/>
        <v>#N/A</v>
      </c>
      <c r="K636" s="396" t="e">
        <f t="shared" si="548"/>
        <v>#N/A</v>
      </c>
      <c r="L636" s="368"/>
      <c r="M636" s="368"/>
      <c r="N636" s="372"/>
      <c r="O636" s="3" t="e">
        <f t="shared" si="549"/>
        <v>#N/A</v>
      </c>
      <c r="P636" s="397" t="e">
        <f t="shared" si="550"/>
        <v>#N/A</v>
      </c>
      <c r="Q636" s="3" t="e">
        <f t="shared" si="551"/>
        <v>#N/A</v>
      </c>
      <c r="R636" s="369" t="e">
        <f t="shared" si="552"/>
        <v>#N/A</v>
      </c>
      <c r="S636" s="369" t="e">
        <f t="shared" si="553"/>
        <v>#N/A</v>
      </c>
      <c r="T636" s="398" t="e">
        <f t="shared" si="554"/>
        <v>#N/A</v>
      </c>
      <c r="U636" s="368"/>
      <c r="V636" s="368"/>
      <c r="W636" s="368"/>
      <c r="X636" s="368"/>
      <c r="Y636" s="368"/>
      <c r="Z636" s="368"/>
      <c r="AA636" s="368"/>
      <c r="AB636" s="368"/>
      <c r="AC636" s="368"/>
      <c r="AD636" s="368"/>
      <c r="AE636" s="368"/>
      <c r="AF636" s="368"/>
      <c r="AG636" s="368"/>
      <c r="AH636" s="368"/>
      <c r="AI636" s="368"/>
      <c r="AJ636" s="368"/>
      <c r="AK636" s="368"/>
      <c r="AL636" s="368"/>
      <c r="AM636" s="368"/>
      <c r="AN636" s="368"/>
    </row>
    <row r="637" spans="1:40" ht="12.75" customHeight="1">
      <c r="A637" s="151">
        <f t="shared" si="542"/>
        <v>48.25</v>
      </c>
      <c r="B637" s="393">
        <f t="shared" si="555"/>
        <v>2895</v>
      </c>
      <c r="C637" s="186">
        <v>0</v>
      </c>
      <c r="D637" s="394">
        <f t="shared" si="543"/>
        <v>0</v>
      </c>
      <c r="E637" s="395" t="e">
        <f t="shared" ref="E637:F637" si="625">H636</f>
        <v>#N/A</v>
      </c>
      <c r="F637" s="375" t="e">
        <f t="shared" si="625"/>
        <v>#N/A</v>
      </c>
      <c r="G637" s="375" t="e">
        <f t="shared" si="545"/>
        <v>#N/A</v>
      </c>
      <c r="H637" s="395" t="e">
        <f t="shared" si="546"/>
        <v>#N/A</v>
      </c>
      <c r="I637" s="375" t="e">
        <f t="shared" si="547"/>
        <v>#N/A</v>
      </c>
      <c r="J637" s="395" t="e">
        <f t="shared" si="557"/>
        <v>#N/A</v>
      </c>
      <c r="K637" s="396" t="e">
        <f t="shared" si="548"/>
        <v>#N/A</v>
      </c>
      <c r="L637" s="368"/>
      <c r="M637" s="368"/>
      <c r="N637" s="372"/>
      <c r="O637" s="3" t="e">
        <f t="shared" si="549"/>
        <v>#N/A</v>
      </c>
      <c r="P637" s="397" t="e">
        <f t="shared" si="550"/>
        <v>#N/A</v>
      </c>
      <c r="Q637" s="3" t="e">
        <f t="shared" si="551"/>
        <v>#N/A</v>
      </c>
      <c r="R637" s="369" t="e">
        <f t="shared" si="552"/>
        <v>#N/A</v>
      </c>
      <c r="S637" s="369" t="e">
        <f t="shared" si="553"/>
        <v>#N/A</v>
      </c>
      <c r="T637" s="398" t="e">
        <f t="shared" si="554"/>
        <v>#N/A</v>
      </c>
      <c r="U637" s="368"/>
      <c r="V637" s="368"/>
      <c r="W637" s="368"/>
      <c r="X637" s="368"/>
      <c r="Y637" s="368"/>
      <c r="Z637" s="368"/>
      <c r="AA637" s="368"/>
      <c r="AB637" s="368"/>
      <c r="AC637" s="368"/>
      <c r="AD637" s="368"/>
      <c r="AE637" s="368"/>
      <c r="AF637" s="368"/>
      <c r="AG637" s="368"/>
      <c r="AH637" s="368"/>
      <c r="AI637" s="368"/>
      <c r="AJ637" s="368"/>
      <c r="AK637" s="368"/>
      <c r="AL637" s="368"/>
      <c r="AM637" s="368"/>
      <c r="AN637" s="368"/>
    </row>
    <row r="638" spans="1:40" ht="12.75" customHeight="1">
      <c r="A638" s="151">
        <f t="shared" si="542"/>
        <v>48.333333333333336</v>
      </c>
      <c r="B638" s="393">
        <f t="shared" si="555"/>
        <v>2900</v>
      </c>
      <c r="C638" s="186">
        <v>0</v>
      </c>
      <c r="D638" s="394">
        <f t="shared" si="543"/>
        <v>0</v>
      </c>
      <c r="E638" s="395" t="e">
        <f t="shared" ref="E638:F638" si="626">H637</f>
        <v>#N/A</v>
      </c>
      <c r="F638" s="375" t="e">
        <f t="shared" si="626"/>
        <v>#N/A</v>
      </c>
      <c r="G638" s="375" t="e">
        <f t="shared" si="545"/>
        <v>#N/A</v>
      </c>
      <c r="H638" s="395" t="e">
        <f t="shared" si="546"/>
        <v>#N/A</v>
      </c>
      <c r="I638" s="375" t="e">
        <f t="shared" si="547"/>
        <v>#N/A</v>
      </c>
      <c r="J638" s="395" t="e">
        <f t="shared" si="557"/>
        <v>#N/A</v>
      </c>
      <c r="K638" s="396" t="e">
        <f t="shared" si="548"/>
        <v>#N/A</v>
      </c>
      <c r="L638" s="368"/>
      <c r="M638" s="368"/>
      <c r="N638" s="372"/>
      <c r="O638" s="3" t="e">
        <f t="shared" si="549"/>
        <v>#N/A</v>
      </c>
      <c r="P638" s="397" t="e">
        <f t="shared" si="550"/>
        <v>#N/A</v>
      </c>
      <c r="Q638" s="3" t="e">
        <f t="shared" si="551"/>
        <v>#N/A</v>
      </c>
      <c r="R638" s="369" t="e">
        <f t="shared" si="552"/>
        <v>#N/A</v>
      </c>
      <c r="S638" s="369" t="e">
        <f t="shared" si="553"/>
        <v>#N/A</v>
      </c>
      <c r="T638" s="398" t="e">
        <f t="shared" si="554"/>
        <v>#N/A</v>
      </c>
      <c r="U638" s="368"/>
      <c r="V638" s="368"/>
      <c r="W638" s="368"/>
      <c r="X638" s="368"/>
      <c r="Y638" s="368"/>
      <c r="Z638" s="368"/>
      <c r="AA638" s="368"/>
      <c r="AB638" s="368"/>
      <c r="AC638" s="368"/>
      <c r="AD638" s="368"/>
      <c r="AE638" s="368"/>
      <c r="AF638" s="368"/>
      <c r="AG638" s="368"/>
      <c r="AH638" s="368"/>
      <c r="AI638" s="368"/>
      <c r="AJ638" s="368"/>
      <c r="AK638" s="368"/>
      <c r="AL638" s="368"/>
      <c r="AM638" s="368"/>
      <c r="AN638" s="368"/>
    </row>
    <row r="639" spans="1:40" ht="12.75" customHeight="1">
      <c r="A639" s="151">
        <f t="shared" si="542"/>
        <v>48.416666666666664</v>
      </c>
      <c r="B639" s="393">
        <f t="shared" si="555"/>
        <v>2905</v>
      </c>
      <c r="C639" s="186">
        <v>0</v>
      </c>
      <c r="D639" s="394">
        <f t="shared" si="543"/>
        <v>0</v>
      </c>
      <c r="E639" s="395" t="e">
        <f t="shared" ref="E639:F639" si="627">H638</f>
        <v>#N/A</v>
      </c>
      <c r="F639" s="375" t="e">
        <f t="shared" si="627"/>
        <v>#N/A</v>
      </c>
      <c r="G639" s="375" t="e">
        <f t="shared" si="545"/>
        <v>#N/A</v>
      </c>
      <c r="H639" s="395" t="e">
        <f t="shared" si="546"/>
        <v>#N/A</v>
      </c>
      <c r="I639" s="375" t="e">
        <f t="shared" si="547"/>
        <v>#N/A</v>
      </c>
      <c r="J639" s="395" t="e">
        <f t="shared" si="557"/>
        <v>#N/A</v>
      </c>
      <c r="K639" s="396" t="e">
        <f t="shared" si="548"/>
        <v>#N/A</v>
      </c>
      <c r="L639" s="368"/>
      <c r="M639" s="368"/>
      <c r="N639" s="372"/>
      <c r="O639" s="3" t="e">
        <f t="shared" si="549"/>
        <v>#N/A</v>
      </c>
      <c r="P639" s="397" t="e">
        <f t="shared" si="550"/>
        <v>#N/A</v>
      </c>
      <c r="Q639" s="3" t="e">
        <f t="shared" si="551"/>
        <v>#N/A</v>
      </c>
      <c r="R639" s="369" t="e">
        <f t="shared" si="552"/>
        <v>#N/A</v>
      </c>
      <c r="S639" s="369" t="e">
        <f t="shared" si="553"/>
        <v>#N/A</v>
      </c>
      <c r="T639" s="398" t="e">
        <f t="shared" si="554"/>
        <v>#N/A</v>
      </c>
      <c r="U639" s="368"/>
      <c r="V639" s="368"/>
      <c r="W639" s="368"/>
      <c r="X639" s="368"/>
      <c r="Y639" s="368"/>
      <c r="Z639" s="368"/>
      <c r="AA639" s="368"/>
      <c r="AB639" s="368"/>
      <c r="AC639" s="368"/>
      <c r="AD639" s="368"/>
      <c r="AE639" s="368"/>
      <c r="AF639" s="368"/>
      <c r="AG639" s="368"/>
      <c r="AH639" s="368"/>
      <c r="AI639" s="368"/>
      <c r="AJ639" s="368"/>
      <c r="AK639" s="368"/>
      <c r="AL639" s="368"/>
      <c r="AM639" s="368"/>
      <c r="AN639" s="368"/>
    </row>
    <row r="640" spans="1:40" ht="12.75" customHeight="1">
      <c r="A640" s="151">
        <f t="shared" si="542"/>
        <v>48.5</v>
      </c>
      <c r="B640" s="393">
        <f t="shared" si="555"/>
        <v>2910</v>
      </c>
      <c r="C640" s="186">
        <v>0</v>
      </c>
      <c r="D640" s="394">
        <f t="shared" si="543"/>
        <v>0</v>
      </c>
      <c r="E640" s="395" t="e">
        <f t="shared" ref="E640:F640" si="628">H639</f>
        <v>#N/A</v>
      </c>
      <c r="F640" s="375" t="e">
        <f t="shared" si="628"/>
        <v>#N/A</v>
      </c>
      <c r="G640" s="375" t="e">
        <f t="shared" si="545"/>
        <v>#N/A</v>
      </c>
      <c r="H640" s="395" t="e">
        <f t="shared" si="546"/>
        <v>#N/A</v>
      </c>
      <c r="I640" s="375" t="e">
        <f t="shared" si="547"/>
        <v>#N/A</v>
      </c>
      <c r="J640" s="395" t="e">
        <f t="shared" si="557"/>
        <v>#N/A</v>
      </c>
      <c r="K640" s="396" t="e">
        <f t="shared" si="548"/>
        <v>#N/A</v>
      </c>
      <c r="L640" s="368"/>
      <c r="M640" s="368"/>
      <c r="N640" s="372"/>
      <c r="O640" s="3" t="e">
        <f t="shared" si="549"/>
        <v>#N/A</v>
      </c>
      <c r="P640" s="397" t="e">
        <f t="shared" si="550"/>
        <v>#N/A</v>
      </c>
      <c r="Q640" s="3" t="e">
        <f t="shared" si="551"/>
        <v>#N/A</v>
      </c>
      <c r="R640" s="369" t="e">
        <f t="shared" si="552"/>
        <v>#N/A</v>
      </c>
      <c r="S640" s="369" t="e">
        <f t="shared" si="553"/>
        <v>#N/A</v>
      </c>
      <c r="T640" s="398" t="e">
        <f t="shared" si="554"/>
        <v>#N/A</v>
      </c>
      <c r="U640" s="368"/>
      <c r="V640" s="368"/>
      <c r="W640" s="368"/>
      <c r="X640" s="368"/>
      <c r="Y640" s="368"/>
      <c r="Z640" s="368"/>
      <c r="AA640" s="368"/>
      <c r="AB640" s="368"/>
      <c r="AC640" s="368"/>
      <c r="AD640" s="368"/>
      <c r="AE640" s="368"/>
      <c r="AF640" s="368"/>
      <c r="AG640" s="368"/>
      <c r="AH640" s="368"/>
      <c r="AI640" s="368"/>
      <c r="AJ640" s="368"/>
      <c r="AK640" s="368"/>
      <c r="AL640" s="368"/>
      <c r="AM640" s="368"/>
      <c r="AN640" s="368"/>
    </row>
    <row r="641" spans="1:40" ht="12.75" customHeight="1">
      <c r="A641" s="151">
        <f t="shared" si="542"/>
        <v>48.583333333333336</v>
      </c>
      <c r="B641" s="393">
        <f t="shared" si="555"/>
        <v>2915</v>
      </c>
      <c r="C641" s="186">
        <v>0</v>
      </c>
      <c r="D641" s="394">
        <f t="shared" si="543"/>
        <v>0</v>
      </c>
      <c r="E641" s="395" t="e">
        <f t="shared" ref="E641:F641" si="629">H640</f>
        <v>#N/A</v>
      </c>
      <c r="F641" s="375" t="e">
        <f t="shared" si="629"/>
        <v>#N/A</v>
      </c>
      <c r="G641" s="375" t="e">
        <f t="shared" si="545"/>
        <v>#N/A</v>
      </c>
      <c r="H641" s="395" t="e">
        <f t="shared" si="546"/>
        <v>#N/A</v>
      </c>
      <c r="I641" s="375" t="e">
        <f t="shared" si="547"/>
        <v>#N/A</v>
      </c>
      <c r="J641" s="395" t="e">
        <f t="shared" si="557"/>
        <v>#N/A</v>
      </c>
      <c r="K641" s="396" t="e">
        <f t="shared" si="548"/>
        <v>#N/A</v>
      </c>
      <c r="L641" s="368"/>
      <c r="M641" s="368"/>
      <c r="N641" s="372"/>
      <c r="O641" s="3" t="e">
        <f t="shared" si="549"/>
        <v>#N/A</v>
      </c>
      <c r="P641" s="397" t="e">
        <f t="shared" si="550"/>
        <v>#N/A</v>
      </c>
      <c r="Q641" s="3" t="e">
        <f t="shared" si="551"/>
        <v>#N/A</v>
      </c>
      <c r="R641" s="369" t="e">
        <f t="shared" si="552"/>
        <v>#N/A</v>
      </c>
      <c r="S641" s="369" t="e">
        <f t="shared" si="553"/>
        <v>#N/A</v>
      </c>
      <c r="T641" s="398" t="e">
        <f t="shared" si="554"/>
        <v>#N/A</v>
      </c>
      <c r="U641" s="368"/>
      <c r="V641" s="368"/>
      <c r="W641" s="368"/>
      <c r="X641" s="368"/>
      <c r="Y641" s="368"/>
      <c r="Z641" s="368"/>
      <c r="AA641" s="368"/>
      <c r="AB641" s="368"/>
      <c r="AC641" s="368"/>
      <c r="AD641" s="368"/>
      <c r="AE641" s="368"/>
      <c r="AF641" s="368"/>
      <c r="AG641" s="368"/>
      <c r="AH641" s="368"/>
      <c r="AI641" s="368"/>
      <c r="AJ641" s="368"/>
      <c r="AK641" s="368"/>
      <c r="AL641" s="368"/>
      <c r="AM641" s="368"/>
      <c r="AN641" s="368"/>
    </row>
    <row r="642" spans="1:40" ht="12.75" customHeight="1">
      <c r="A642" s="151">
        <f t="shared" si="542"/>
        <v>48.666666666666664</v>
      </c>
      <c r="B642" s="393">
        <f t="shared" si="555"/>
        <v>2920</v>
      </c>
      <c r="C642" s="186">
        <v>0</v>
      </c>
      <c r="D642" s="394">
        <f t="shared" si="543"/>
        <v>0</v>
      </c>
      <c r="E642" s="395" t="e">
        <f t="shared" ref="E642:F642" si="630">H641</f>
        <v>#N/A</v>
      </c>
      <c r="F642" s="375" t="e">
        <f t="shared" si="630"/>
        <v>#N/A</v>
      </c>
      <c r="G642" s="375" t="e">
        <f t="shared" si="545"/>
        <v>#N/A</v>
      </c>
      <c r="H642" s="395" t="e">
        <f t="shared" si="546"/>
        <v>#N/A</v>
      </c>
      <c r="I642" s="375" t="e">
        <f t="shared" si="547"/>
        <v>#N/A</v>
      </c>
      <c r="J642" s="395" t="e">
        <f t="shared" si="557"/>
        <v>#N/A</v>
      </c>
      <c r="K642" s="396" t="e">
        <f t="shared" si="548"/>
        <v>#N/A</v>
      </c>
      <c r="L642" s="368"/>
      <c r="M642" s="368"/>
      <c r="N642" s="372"/>
      <c r="O642" s="3" t="e">
        <f t="shared" si="549"/>
        <v>#N/A</v>
      </c>
      <c r="P642" s="397" t="e">
        <f t="shared" si="550"/>
        <v>#N/A</v>
      </c>
      <c r="Q642" s="3" t="e">
        <f t="shared" si="551"/>
        <v>#N/A</v>
      </c>
      <c r="R642" s="369" t="e">
        <f t="shared" si="552"/>
        <v>#N/A</v>
      </c>
      <c r="S642" s="369" t="e">
        <f t="shared" si="553"/>
        <v>#N/A</v>
      </c>
      <c r="T642" s="398" t="e">
        <f t="shared" si="554"/>
        <v>#N/A</v>
      </c>
      <c r="U642" s="368"/>
      <c r="V642" s="368"/>
      <c r="W642" s="368"/>
      <c r="X642" s="368"/>
      <c r="Y642" s="368"/>
      <c r="Z642" s="368"/>
      <c r="AA642" s="368"/>
      <c r="AB642" s="368"/>
      <c r="AC642" s="368"/>
      <c r="AD642" s="368"/>
      <c r="AE642" s="368"/>
      <c r="AF642" s="368"/>
      <c r="AG642" s="368"/>
      <c r="AH642" s="368"/>
      <c r="AI642" s="368"/>
      <c r="AJ642" s="368"/>
      <c r="AK642" s="368"/>
      <c r="AL642" s="368"/>
      <c r="AM642" s="368"/>
      <c r="AN642" s="368"/>
    </row>
    <row r="643" spans="1:40" ht="12.75" customHeight="1">
      <c r="A643" s="151">
        <f t="shared" si="542"/>
        <v>48.75</v>
      </c>
      <c r="B643" s="393">
        <f t="shared" si="555"/>
        <v>2925</v>
      </c>
      <c r="C643" s="186">
        <v>0</v>
      </c>
      <c r="D643" s="394">
        <f t="shared" si="543"/>
        <v>0</v>
      </c>
      <c r="E643" s="395" t="e">
        <f t="shared" ref="E643:F643" si="631">H642</f>
        <v>#N/A</v>
      </c>
      <c r="F643" s="375" t="e">
        <f t="shared" si="631"/>
        <v>#N/A</v>
      </c>
      <c r="G643" s="375" t="e">
        <f t="shared" si="545"/>
        <v>#N/A</v>
      </c>
      <c r="H643" s="395" t="e">
        <f t="shared" si="546"/>
        <v>#N/A</v>
      </c>
      <c r="I643" s="375" t="e">
        <f t="shared" si="547"/>
        <v>#N/A</v>
      </c>
      <c r="J643" s="395" t="e">
        <f t="shared" si="557"/>
        <v>#N/A</v>
      </c>
      <c r="K643" s="396" t="e">
        <f t="shared" si="548"/>
        <v>#N/A</v>
      </c>
      <c r="L643" s="368"/>
      <c r="M643" s="368"/>
      <c r="N643" s="372"/>
      <c r="O643" s="3" t="e">
        <f t="shared" si="549"/>
        <v>#N/A</v>
      </c>
      <c r="P643" s="397" t="e">
        <f t="shared" si="550"/>
        <v>#N/A</v>
      </c>
      <c r="Q643" s="3" t="e">
        <f t="shared" si="551"/>
        <v>#N/A</v>
      </c>
      <c r="R643" s="369" t="e">
        <f t="shared" si="552"/>
        <v>#N/A</v>
      </c>
      <c r="S643" s="369" t="e">
        <f t="shared" si="553"/>
        <v>#N/A</v>
      </c>
      <c r="T643" s="398" t="e">
        <f t="shared" si="554"/>
        <v>#N/A</v>
      </c>
      <c r="U643" s="368"/>
      <c r="V643" s="368"/>
      <c r="W643" s="368"/>
      <c r="X643" s="368"/>
      <c r="Y643" s="368"/>
      <c r="Z643" s="368"/>
      <c r="AA643" s="368"/>
      <c r="AB643" s="368"/>
      <c r="AC643" s="368"/>
      <c r="AD643" s="368"/>
      <c r="AE643" s="368"/>
      <c r="AF643" s="368"/>
      <c r="AG643" s="368"/>
      <c r="AH643" s="368"/>
      <c r="AI643" s="368"/>
      <c r="AJ643" s="368"/>
      <c r="AK643" s="368"/>
      <c r="AL643" s="368"/>
      <c r="AM643" s="368"/>
      <c r="AN643" s="368"/>
    </row>
    <row r="644" spans="1:40" ht="12.75" customHeight="1">
      <c r="A644" s="151">
        <f t="shared" si="542"/>
        <v>48.833333333333336</v>
      </c>
      <c r="B644" s="393">
        <f t="shared" si="555"/>
        <v>2930</v>
      </c>
      <c r="C644" s="186">
        <v>0</v>
      </c>
      <c r="D644" s="394">
        <f t="shared" si="543"/>
        <v>0</v>
      </c>
      <c r="E644" s="395" t="e">
        <f t="shared" ref="E644:F644" si="632">H643</f>
        <v>#N/A</v>
      </c>
      <c r="F644" s="375" t="e">
        <f t="shared" si="632"/>
        <v>#N/A</v>
      </c>
      <c r="G644" s="375" t="e">
        <f t="shared" si="545"/>
        <v>#N/A</v>
      </c>
      <c r="H644" s="395" t="e">
        <f t="shared" si="546"/>
        <v>#N/A</v>
      </c>
      <c r="I644" s="375" t="e">
        <f t="shared" si="547"/>
        <v>#N/A</v>
      </c>
      <c r="J644" s="395" t="e">
        <f t="shared" si="557"/>
        <v>#N/A</v>
      </c>
      <c r="K644" s="396" t="e">
        <f t="shared" si="548"/>
        <v>#N/A</v>
      </c>
      <c r="L644" s="368"/>
      <c r="M644" s="368"/>
      <c r="N644" s="372"/>
      <c r="O644" s="3" t="e">
        <f t="shared" si="549"/>
        <v>#N/A</v>
      </c>
      <c r="P644" s="397" t="e">
        <f t="shared" si="550"/>
        <v>#N/A</v>
      </c>
      <c r="Q644" s="3" t="e">
        <f t="shared" si="551"/>
        <v>#N/A</v>
      </c>
      <c r="R644" s="369" t="e">
        <f t="shared" si="552"/>
        <v>#N/A</v>
      </c>
      <c r="S644" s="369" t="e">
        <f t="shared" si="553"/>
        <v>#N/A</v>
      </c>
      <c r="T644" s="398" t="e">
        <f t="shared" si="554"/>
        <v>#N/A</v>
      </c>
      <c r="U644" s="368"/>
      <c r="V644" s="368"/>
      <c r="W644" s="368"/>
      <c r="X644" s="368"/>
      <c r="Y644" s="368"/>
      <c r="Z644" s="368"/>
      <c r="AA644" s="368"/>
      <c r="AB644" s="368"/>
      <c r="AC644" s="368"/>
      <c r="AD644" s="368"/>
      <c r="AE644" s="368"/>
      <c r="AF644" s="368"/>
      <c r="AG644" s="368"/>
      <c r="AH644" s="368"/>
      <c r="AI644" s="368"/>
      <c r="AJ644" s="368"/>
      <c r="AK644" s="368"/>
      <c r="AL644" s="368"/>
      <c r="AM644" s="368"/>
      <c r="AN644" s="368"/>
    </row>
    <row r="645" spans="1:40" ht="12.75" customHeight="1">
      <c r="A645" s="151">
        <f t="shared" si="542"/>
        <v>48.916666666666664</v>
      </c>
      <c r="B645" s="393">
        <f t="shared" si="555"/>
        <v>2935</v>
      </c>
      <c r="C645" s="186">
        <v>0</v>
      </c>
      <c r="D645" s="394">
        <f t="shared" si="543"/>
        <v>0</v>
      </c>
      <c r="E645" s="395" t="e">
        <f t="shared" ref="E645:F645" si="633">H644</f>
        <v>#N/A</v>
      </c>
      <c r="F645" s="375" t="e">
        <f t="shared" si="633"/>
        <v>#N/A</v>
      </c>
      <c r="G645" s="375" t="e">
        <f t="shared" si="545"/>
        <v>#N/A</v>
      </c>
      <c r="H645" s="395" t="e">
        <f t="shared" si="546"/>
        <v>#N/A</v>
      </c>
      <c r="I645" s="375" t="e">
        <f t="shared" si="547"/>
        <v>#N/A</v>
      </c>
      <c r="J645" s="395" t="e">
        <f t="shared" si="557"/>
        <v>#N/A</v>
      </c>
      <c r="K645" s="396" t="e">
        <f t="shared" si="548"/>
        <v>#N/A</v>
      </c>
      <c r="L645" s="368"/>
      <c r="M645" s="368"/>
      <c r="N645" s="372"/>
      <c r="O645" s="3" t="e">
        <f t="shared" si="549"/>
        <v>#N/A</v>
      </c>
      <c r="P645" s="397" t="e">
        <f t="shared" si="550"/>
        <v>#N/A</v>
      </c>
      <c r="Q645" s="3" t="e">
        <f t="shared" si="551"/>
        <v>#N/A</v>
      </c>
      <c r="R645" s="369" t="e">
        <f t="shared" si="552"/>
        <v>#N/A</v>
      </c>
      <c r="S645" s="369" t="e">
        <f t="shared" si="553"/>
        <v>#N/A</v>
      </c>
      <c r="T645" s="398" t="e">
        <f t="shared" si="554"/>
        <v>#N/A</v>
      </c>
      <c r="U645" s="368"/>
      <c r="V645" s="368"/>
      <c r="W645" s="368"/>
      <c r="X645" s="368"/>
      <c r="Y645" s="368"/>
      <c r="Z645" s="368"/>
      <c r="AA645" s="368"/>
      <c r="AB645" s="368"/>
      <c r="AC645" s="368"/>
      <c r="AD645" s="368"/>
      <c r="AE645" s="368"/>
      <c r="AF645" s="368"/>
      <c r="AG645" s="368"/>
      <c r="AH645" s="368"/>
      <c r="AI645" s="368"/>
      <c r="AJ645" s="368"/>
      <c r="AK645" s="368"/>
      <c r="AL645" s="368"/>
      <c r="AM645" s="368"/>
      <c r="AN645" s="368"/>
    </row>
    <row r="646" spans="1:40" ht="12.75" customHeight="1">
      <c r="A646" s="151">
        <f t="shared" si="542"/>
        <v>49</v>
      </c>
      <c r="B646" s="393">
        <f t="shared" si="555"/>
        <v>2940</v>
      </c>
      <c r="C646" s="186">
        <v>0</v>
      </c>
      <c r="D646" s="394">
        <f t="shared" si="543"/>
        <v>0</v>
      </c>
      <c r="E646" s="395" t="e">
        <f t="shared" ref="E646:F646" si="634">H645</f>
        <v>#N/A</v>
      </c>
      <c r="F646" s="375" t="e">
        <f t="shared" si="634"/>
        <v>#N/A</v>
      </c>
      <c r="G646" s="375" t="e">
        <f t="shared" si="545"/>
        <v>#N/A</v>
      </c>
      <c r="H646" s="395" t="e">
        <f t="shared" si="546"/>
        <v>#N/A</v>
      </c>
      <c r="I646" s="375" t="e">
        <f t="shared" si="547"/>
        <v>#N/A</v>
      </c>
      <c r="J646" s="395" t="e">
        <f t="shared" si="557"/>
        <v>#N/A</v>
      </c>
      <c r="K646" s="396" t="e">
        <f t="shared" si="548"/>
        <v>#N/A</v>
      </c>
      <c r="L646" s="368"/>
      <c r="M646" s="368"/>
      <c r="N646" s="372"/>
      <c r="O646" s="3" t="e">
        <f t="shared" si="549"/>
        <v>#N/A</v>
      </c>
      <c r="P646" s="397" t="e">
        <f t="shared" si="550"/>
        <v>#N/A</v>
      </c>
      <c r="Q646" s="3" t="e">
        <f t="shared" si="551"/>
        <v>#N/A</v>
      </c>
      <c r="R646" s="369" t="e">
        <f t="shared" si="552"/>
        <v>#N/A</v>
      </c>
      <c r="S646" s="369" t="e">
        <f t="shared" si="553"/>
        <v>#N/A</v>
      </c>
      <c r="T646" s="398" t="e">
        <f t="shared" si="554"/>
        <v>#N/A</v>
      </c>
      <c r="U646" s="368"/>
      <c r="V646" s="368"/>
      <c r="W646" s="368"/>
      <c r="X646" s="368"/>
      <c r="Y646" s="368"/>
      <c r="Z646" s="368"/>
      <c r="AA646" s="368"/>
      <c r="AB646" s="368"/>
      <c r="AC646" s="368"/>
      <c r="AD646" s="368"/>
      <c r="AE646" s="368"/>
      <c r="AF646" s="368"/>
      <c r="AG646" s="368"/>
      <c r="AH646" s="368"/>
      <c r="AI646" s="368"/>
      <c r="AJ646" s="368"/>
      <c r="AK646" s="368"/>
      <c r="AL646" s="368"/>
      <c r="AM646" s="368"/>
      <c r="AN646" s="368"/>
    </row>
    <row r="647" spans="1:40" ht="12.75" customHeight="1">
      <c r="A647" s="151">
        <f t="shared" si="542"/>
        <v>49.083333333333336</v>
      </c>
      <c r="B647" s="393">
        <f t="shared" si="555"/>
        <v>2945</v>
      </c>
      <c r="C647" s="186">
        <v>0</v>
      </c>
      <c r="D647" s="394">
        <f t="shared" si="543"/>
        <v>0</v>
      </c>
      <c r="E647" s="395" t="e">
        <f t="shared" ref="E647:F647" si="635">H646</f>
        <v>#N/A</v>
      </c>
      <c r="F647" s="375" t="e">
        <f t="shared" si="635"/>
        <v>#N/A</v>
      </c>
      <c r="G647" s="375" t="e">
        <f t="shared" si="545"/>
        <v>#N/A</v>
      </c>
      <c r="H647" s="395" t="e">
        <f t="shared" si="546"/>
        <v>#N/A</v>
      </c>
      <c r="I647" s="375" t="e">
        <f t="shared" si="547"/>
        <v>#N/A</v>
      </c>
      <c r="J647" s="395" t="e">
        <f t="shared" si="557"/>
        <v>#N/A</v>
      </c>
      <c r="K647" s="396" t="e">
        <f t="shared" si="548"/>
        <v>#N/A</v>
      </c>
      <c r="L647" s="368"/>
      <c r="M647" s="368"/>
      <c r="N647" s="372"/>
      <c r="O647" s="3" t="e">
        <f t="shared" si="549"/>
        <v>#N/A</v>
      </c>
      <c r="P647" s="397" t="e">
        <f t="shared" si="550"/>
        <v>#N/A</v>
      </c>
      <c r="Q647" s="3" t="e">
        <f t="shared" si="551"/>
        <v>#N/A</v>
      </c>
      <c r="R647" s="369" t="e">
        <f t="shared" si="552"/>
        <v>#N/A</v>
      </c>
      <c r="S647" s="369" t="e">
        <f t="shared" si="553"/>
        <v>#N/A</v>
      </c>
      <c r="T647" s="398" t="e">
        <f t="shared" si="554"/>
        <v>#N/A</v>
      </c>
      <c r="U647" s="368"/>
      <c r="V647" s="368"/>
      <c r="W647" s="368"/>
      <c r="X647" s="368"/>
      <c r="Y647" s="368"/>
      <c r="Z647" s="368"/>
      <c r="AA647" s="368"/>
      <c r="AB647" s="368"/>
      <c r="AC647" s="368"/>
      <c r="AD647" s="368"/>
      <c r="AE647" s="368"/>
      <c r="AF647" s="368"/>
      <c r="AG647" s="368"/>
      <c r="AH647" s="368"/>
      <c r="AI647" s="368"/>
      <c r="AJ647" s="368"/>
      <c r="AK647" s="368"/>
      <c r="AL647" s="368"/>
      <c r="AM647" s="368"/>
      <c r="AN647" s="368"/>
    </row>
    <row r="648" spans="1:40" ht="12.75" customHeight="1">
      <c r="A648" s="151">
        <f t="shared" si="542"/>
        <v>49.166666666666664</v>
      </c>
      <c r="B648" s="393">
        <f t="shared" si="555"/>
        <v>2950</v>
      </c>
      <c r="C648" s="186">
        <v>0</v>
      </c>
      <c r="D648" s="394">
        <f t="shared" si="543"/>
        <v>0</v>
      </c>
      <c r="E648" s="395" t="e">
        <f t="shared" ref="E648:F648" si="636">H647</f>
        <v>#N/A</v>
      </c>
      <c r="F648" s="375" t="e">
        <f t="shared" si="636"/>
        <v>#N/A</v>
      </c>
      <c r="G648" s="375" t="e">
        <f t="shared" si="545"/>
        <v>#N/A</v>
      </c>
      <c r="H648" s="395" t="e">
        <f t="shared" si="546"/>
        <v>#N/A</v>
      </c>
      <c r="I648" s="375" t="e">
        <f t="shared" si="547"/>
        <v>#N/A</v>
      </c>
      <c r="J648" s="395" t="e">
        <f t="shared" si="557"/>
        <v>#N/A</v>
      </c>
      <c r="K648" s="396" t="e">
        <f t="shared" si="548"/>
        <v>#N/A</v>
      </c>
      <c r="L648" s="368"/>
      <c r="M648" s="368"/>
      <c r="N648" s="372"/>
      <c r="O648" s="3" t="e">
        <f t="shared" si="549"/>
        <v>#N/A</v>
      </c>
      <c r="P648" s="397" t="e">
        <f t="shared" si="550"/>
        <v>#N/A</v>
      </c>
      <c r="Q648" s="3" t="e">
        <f t="shared" si="551"/>
        <v>#N/A</v>
      </c>
      <c r="R648" s="369" t="e">
        <f t="shared" si="552"/>
        <v>#N/A</v>
      </c>
      <c r="S648" s="369" t="e">
        <f t="shared" si="553"/>
        <v>#N/A</v>
      </c>
      <c r="T648" s="398" t="e">
        <f t="shared" si="554"/>
        <v>#N/A</v>
      </c>
      <c r="U648" s="368"/>
      <c r="V648" s="368"/>
      <c r="W648" s="368"/>
      <c r="X648" s="368"/>
      <c r="Y648" s="368"/>
      <c r="Z648" s="368"/>
      <c r="AA648" s="368"/>
      <c r="AB648" s="368"/>
      <c r="AC648" s="368"/>
      <c r="AD648" s="368"/>
      <c r="AE648" s="368"/>
      <c r="AF648" s="368"/>
      <c r="AG648" s="368"/>
      <c r="AH648" s="368"/>
      <c r="AI648" s="368"/>
      <c r="AJ648" s="368"/>
      <c r="AK648" s="368"/>
      <c r="AL648" s="368"/>
      <c r="AM648" s="368"/>
      <c r="AN648" s="368"/>
    </row>
    <row r="649" spans="1:40" ht="12.75" customHeight="1">
      <c r="A649" s="151">
        <f t="shared" si="542"/>
        <v>49.25</v>
      </c>
      <c r="B649" s="393">
        <f t="shared" si="555"/>
        <v>2955</v>
      </c>
      <c r="C649" s="186">
        <v>0</v>
      </c>
      <c r="D649" s="394">
        <f t="shared" si="543"/>
        <v>0</v>
      </c>
      <c r="E649" s="395" t="e">
        <f t="shared" ref="E649:F649" si="637">H648</f>
        <v>#N/A</v>
      </c>
      <c r="F649" s="375" t="e">
        <f t="shared" si="637"/>
        <v>#N/A</v>
      </c>
      <c r="G649" s="375" t="e">
        <f t="shared" si="545"/>
        <v>#N/A</v>
      </c>
      <c r="H649" s="395" t="e">
        <f t="shared" si="546"/>
        <v>#N/A</v>
      </c>
      <c r="I649" s="375" t="e">
        <f t="shared" si="547"/>
        <v>#N/A</v>
      </c>
      <c r="J649" s="395" t="e">
        <f t="shared" si="557"/>
        <v>#N/A</v>
      </c>
      <c r="K649" s="396" t="e">
        <f t="shared" si="548"/>
        <v>#N/A</v>
      </c>
      <c r="L649" s="368"/>
      <c r="M649" s="368"/>
      <c r="N649" s="372"/>
      <c r="O649" s="3" t="e">
        <f t="shared" si="549"/>
        <v>#N/A</v>
      </c>
      <c r="P649" s="397" t="e">
        <f t="shared" si="550"/>
        <v>#N/A</v>
      </c>
      <c r="Q649" s="3" t="e">
        <f t="shared" si="551"/>
        <v>#N/A</v>
      </c>
      <c r="R649" s="369" t="e">
        <f t="shared" si="552"/>
        <v>#N/A</v>
      </c>
      <c r="S649" s="369" t="e">
        <f t="shared" si="553"/>
        <v>#N/A</v>
      </c>
      <c r="T649" s="398" t="e">
        <f t="shared" si="554"/>
        <v>#N/A</v>
      </c>
      <c r="U649" s="368"/>
      <c r="V649" s="368"/>
      <c r="W649" s="368"/>
      <c r="X649" s="368"/>
      <c r="Y649" s="368"/>
      <c r="Z649" s="368"/>
      <c r="AA649" s="368"/>
      <c r="AB649" s="368"/>
      <c r="AC649" s="368"/>
      <c r="AD649" s="368"/>
      <c r="AE649" s="368"/>
      <c r="AF649" s="368"/>
      <c r="AG649" s="368"/>
      <c r="AH649" s="368"/>
      <c r="AI649" s="368"/>
      <c r="AJ649" s="368"/>
      <c r="AK649" s="368"/>
      <c r="AL649" s="368"/>
      <c r="AM649" s="368"/>
      <c r="AN649" s="368"/>
    </row>
    <row r="650" spans="1:40" ht="12.75" customHeight="1">
      <c r="A650" s="151">
        <f t="shared" si="542"/>
        <v>49.333333333333336</v>
      </c>
      <c r="B650" s="393">
        <f t="shared" si="555"/>
        <v>2960</v>
      </c>
      <c r="C650" s="186">
        <v>0</v>
      </c>
      <c r="D650" s="394">
        <f t="shared" si="543"/>
        <v>0</v>
      </c>
      <c r="E650" s="395" t="e">
        <f t="shared" ref="E650:F650" si="638">H649</f>
        <v>#N/A</v>
      </c>
      <c r="F650" s="375" t="e">
        <f t="shared" si="638"/>
        <v>#N/A</v>
      </c>
      <c r="G650" s="375" t="e">
        <f t="shared" si="545"/>
        <v>#N/A</v>
      </c>
      <c r="H650" s="395" t="e">
        <f t="shared" si="546"/>
        <v>#N/A</v>
      </c>
      <c r="I650" s="375" t="e">
        <f t="shared" si="547"/>
        <v>#N/A</v>
      </c>
      <c r="J650" s="395" t="e">
        <f t="shared" si="557"/>
        <v>#N/A</v>
      </c>
      <c r="K650" s="396" t="e">
        <f t="shared" si="548"/>
        <v>#N/A</v>
      </c>
      <c r="L650" s="368"/>
      <c r="M650" s="368"/>
      <c r="N650" s="372"/>
      <c r="O650" s="3" t="e">
        <f t="shared" si="549"/>
        <v>#N/A</v>
      </c>
      <c r="P650" s="397" t="e">
        <f t="shared" si="550"/>
        <v>#N/A</v>
      </c>
      <c r="Q650" s="3" t="e">
        <f t="shared" si="551"/>
        <v>#N/A</v>
      </c>
      <c r="R650" s="369" t="e">
        <f t="shared" si="552"/>
        <v>#N/A</v>
      </c>
      <c r="S650" s="369" t="e">
        <f t="shared" si="553"/>
        <v>#N/A</v>
      </c>
      <c r="T650" s="398" t="e">
        <f t="shared" si="554"/>
        <v>#N/A</v>
      </c>
      <c r="U650" s="368"/>
      <c r="V650" s="368"/>
      <c r="W650" s="368"/>
      <c r="X650" s="368"/>
      <c r="Y650" s="368"/>
      <c r="Z650" s="368"/>
      <c r="AA650" s="368"/>
      <c r="AB650" s="368"/>
      <c r="AC650" s="368"/>
      <c r="AD650" s="368"/>
      <c r="AE650" s="368"/>
      <c r="AF650" s="368"/>
      <c r="AG650" s="368"/>
      <c r="AH650" s="368"/>
      <c r="AI650" s="368"/>
      <c r="AJ650" s="368"/>
      <c r="AK650" s="368"/>
      <c r="AL650" s="368"/>
      <c r="AM650" s="368"/>
      <c r="AN650" s="368"/>
    </row>
    <row r="651" spans="1:40" ht="12.75" customHeight="1">
      <c r="A651" s="151">
        <f t="shared" si="542"/>
        <v>49.416666666666664</v>
      </c>
      <c r="B651" s="393">
        <f t="shared" si="555"/>
        <v>2965</v>
      </c>
      <c r="C651" s="186">
        <v>0</v>
      </c>
      <c r="D651" s="394">
        <f t="shared" si="543"/>
        <v>0</v>
      </c>
      <c r="E651" s="395" t="e">
        <f t="shared" ref="E651:F651" si="639">H650</f>
        <v>#N/A</v>
      </c>
      <c r="F651" s="375" t="e">
        <f t="shared" si="639"/>
        <v>#N/A</v>
      </c>
      <c r="G651" s="375" t="e">
        <f t="shared" si="545"/>
        <v>#N/A</v>
      </c>
      <c r="H651" s="395" t="e">
        <f t="shared" si="546"/>
        <v>#N/A</v>
      </c>
      <c r="I651" s="375" t="e">
        <f t="shared" si="547"/>
        <v>#N/A</v>
      </c>
      <c r="J651" s="395" t="e">
        <f t="shared" si="557"/>
        <v>#N/A</v>
      </c>
      <c r="K651" s="396" t="e">
        <f t="shared" si="548"/>
        <v>#N/A</v>
      </c>
      <c r="L651" s="368"/>
      <c r="M651" s="368"/>
      <c r="N651" s="372"/>
      <c r="O651" s="3" t="e">
        <f t="shared" si="549"/>
        <v>#N/A</v>
      </c>
      <c r="P651" s="397" t="e">
        <f t="shared" si="550"/>
        <v>#N/A</v>
      </c>
      <c r="Q651" s="3" t="e">
        <f t="shared" si="551"/>
        <v>#N/A</v>
      </c>
      <c r="R651" s="369" t="e">
        <f t="shared" si="552"/>
        <v>#N/A</v>
      </c>
      <c r="S651" s="369" t="e">
        <f t="shared" si="553"/>
        <v>#N/A</v>
      </c>
      <c r="T651" s="398" t="e">
        <f t="shared" si="554"/>
        <v>#N/A</v>
      </c>
      <c r="U651" s="368"/>
      <c r="V651" s="368"/>
      <c r="W651" s="368"/>
      <c r="X651" s="368"/>
      <c r="Y651" s="368"/>
      <c r="Z651" s="368"/>
      <c r="AA651" s="368"/>
      <c r="AB651" s="368"/>
      <c r="AC651" s="368"/>
      <c r="AD651" s="368"/>
      <c r="AE651" s="368"/>
      <c r="AF651" s="368"/>
      <c r="AG651" s="368"/>
      <c r="AH651" s="368"/>
      <c r="AI651" s="368"/>
      <c r="AJ651" s="368"/>
      <c r="AK651" s="368"/>
      <c r="AL651" s="368"/>
      <c r="AM651" s="368"/>
      <c r="AN651" s="368"/>
    </row>
    <row r="652" spans="1:40" ht="12.75" customHeight="1">
      <c r="A652" s="151">
        <f t="shared" si="542"/>
        <v>49.5</v>
      </c>
      <c r="B652" s="393">
        <f t="shared" si="555"/>
        <v>2970</v>
      </c>
      <c r="C652" s="186">
        <v>0</v>
      </c>
      <c r="D652" s="394">
        <f t="shared" si="543"/>
        <v>0</v>
      </c>
      <c r="E652" s="395" t="e">
        <f t="shared" ref="E652:F652" si="640">H651</f>
        <v>#N/A</v>
      </c>
      <c r="F652" s="375" t="e">
        <f t="shared" si="640"/>
        <v>#N/A</v>
      </c>
      <c r="G652" s="375" t="e">
        <f t="shared" si="545"/>
        <v>#N/A</v>
      </c>
      <c r="H652" s="395" t="e">
        <f t="shared" si="546"/>
        <v>#N/A</v>
      </c>
      <c r="I652" s="375" t="e">
        <f t="shared" si="547"/>
        <v>#N/A</v>
      </c>
      <c r="J652" s="395" t="e">
        <f t="shared" si="557"/>
        <v>#N/A</v>
      </c>
      <c r="K652" s="396" t="e">
        <f t="shared" si="548"/>
        <v>#N/A</v>
      </c>
      <c r="L652" s="368"/>
      <c r="M652" s="368"/>
      <c r="N652" s="372"/>
      <c r="O652" s="3" t="e">
        <f t="shared" si="549"/>
        <v>#N/A</v>
      </c>
      <c r="P652" s="397" t="e">
        <f t="shared" si="550"/>
        <v>#N/A</v>
      </c>
      <c r="Q652" s="3" t="e">
        <f t="shared" si="551"/>
        <v>#N/A</v>
      </c>
      <c r="R652" s="369" t="e">
        <f t="shared" si="552"/>
        <v>#N/A</v>
      </c>
      <c r="S652" s="369" t="e">
        <f t="shared" si="553"/>
        <v>#N/A</v>
      </c>
      <c r="T652" s="398" t="e">
        <f t="shared" si="554"/>
        <v>#N/A</v>
      </c>
      <c r="U652" s="368"/>
      <c r="V652" s="368"/>
      <c r="W652" s="368"/>
      <c r="X652" s="368"/>
      <c r="Y652" s="368"/>
      <c r="Z652" s="368"/>
      <c r="AA652" s="368"/>
      <c r="AB652" s="368"/>
      <c r="AC652" s="368"/>
      <c r="AD652" s="368"/>
      <c r="AE652" s="368"/>
      <c r="AF652" s="368"/>
      <c r="AG652" s="368"/>
      <c r="AH652" s="368"/>
      <c r="AI652" s="368"/>
      <c r="AJ652" s="368"/>
      <c r="AK652" s="368"/>
      <c r="AL652" s="368"/>
      <c r="AM652" s="368"/>
      <c r="AN652" s="368"/>
    </row>
    <row r="653" spans="1:40" ht="12.75" customHeight="1">
      <c r="A653" s="151">
        <f t="shared" si="542"/>
        <v>49.583333333333336</v>
      </c>
      <c r="B653" s="393">
        <f t="shared" si="555"/>
        <v>2975</v>
      </c>
      <c r="C653" s="186">
        <v>0</v>
      </c>
      <c r="D653" s="394">
        <f t="shared" si="543"/>
        <v>0</v>
      </c>
      <c r="E653" s="395" t="e">
        <f t="shared" ref="E653:F653" si="641">H652</f>
        <v>#N/A</v>
      </c>
      <c r="F653" s="375" t="e">
        <f t="shared" si="641"/>
        <v>#N/A</v>
      </c>
      <c r="G653" s="375" t="e">
        <f t="shared" si="545"/>
        <v>#N/A</v>
      </c>
      <c r="H653" s="395" t="e">
        <f t="shared" si="546"/>
        <v>#N/A</v>
      </c>
      <c r="I653" s="375" t="e">
        <f t="shared" si="547"/>
        <v>#N/A</v>
      </c>
      <c r="J653" s="395" t="e">
        <f t="shared" si="557"/>
        <v>#N/A</v>
      </c>
      <c r="K653" s="396" t="e">
        <f t="shared" si="548"/>
        <v>#N/A</v>
      </c>
      <c r="L653" s="368"/>
      <c r="M653" s="368"/>
      <c r="N653" s="372"/>
      <c r="O653" s="3" t="e">
        <f t="shared" si="549"/>
        <v>#N/A</v>
      </c>
      <c r="P653" s="397" t="e">
        <f t="shared" si="550"/>
        <v>#N/A</v>
      </c>
      <c r="Q653" s="3" t="e">
        <f t="shared" si="551"/>
        <v>#N/A</v>
      </c>
      <c r="R653" s="369" t="e">
        <f t="shared" si="552"/>
        <v>#N/A</v>
      </c>
      <c r="S653" s="369" t="e">
        <f t="shared" si="553"/>
        <v>#N/A</v>
      </c>
      <c r="T653" s="398" t="e">
        <f t="shared" si="554"/>
        <v>#N/A</v>
      </c>
      <c r="U653" s="368"/>
      <c r="V653" s="368"/>
      <c r="W653" s="368"/>
      <c r="X653" s="368"/>
      <c r="Y653" s="368"/>
      <c r="Z653" s="368"/>
      <c r="AA653" s="368"/>
      <c r="AB653" s="368"/>
      <c r="AC653" s="368"/>
      <c r="AD653" s="368"/>
      <c r="AE653" s="368"/>
      <c r="AF653" s="368"/>
      <c r="AG653" s="368"/>
      <c r="AH653" s="368"/>
      <c r="AI653" s="368"/>
      <c r="AJ653" s="368"/>
      <c r="AK653" s="368"/>
      <c r="AL653" s="368"/>
      <c r="AM653" s="368"/>
      <c r="AN653" s="368"/>
    </row>
    <row r="654" spans="1:40" ht="12.75" customHeight="1">
      <c r="A654" s="151">
        <f t="shared" si="542"/>
        <v>49.666666666666664</v>
      </c>
      <c r="B654" s="393">
        <f t="shared" si="555"/>
        <v>2980</v>
      </c>
      <c r="C654" s="186">
        <v>0</v>
      </c>
      <c r="D654" s="394">
        <f t="shared" si="543"/>
        <v>0</v>
      </c>
      <c r="E654" s="395" t="e">
        <f t="shared" ref="E654:F654" si="642">H653</f>
        <v>#N/A</v>
      </c>
      <c r="F654" s="375" t="e">
        <f t="shared" si="642"/>
        <v>#N/A</v>
      </c>
      <c r="G654" s="375" t="e">
        <f t="shared" si="545"/>
        <v>#N/A</v>
      </c>
      <c r="H654" s="395" t="e">
        <f t="shared" si="546"/>
        <v>#N/A</v>
      </c>
      <c r="I654" s="375" t="e">
        <f t="shared" si="547"/>
        <v>#N/A</v>
      </c>
      <c r="J654" s="395" t="e">
        <f t="shared" si="557"/>
        <v>#N/A</v>
      </c>
      <c r="K654" s="396" t="e">
        <f t="shared" si="548"/>
        <v>#N/A</v>
      </c>
      <c r="L654" s="368"/>
      <c r="M654" s="368"/>
      <c r="N654" s="372"/>
      <c r="O654" s="3" t="e">
        <f t="shared" si="549"/>
        <v>#N/A</v>
      </c>
      <c r="P654" s="397" t="e">
        <f t="shared" si="550"/>
        <v>#N/A</v>
      </c>
      <c r="Q654" s="3" t="e">
        <f t="shared" si="551"/>
        <v>#N/A</v>
      </c>
      <c r="R654" s="369" t="e">
        <f t="shared" si="552"/>
        <v>#N/A</v>
      </c>
      <c r="S654" s="369" t="e">
        <f t="shared" si="553"/>
        <v>#N/A</v>
      </c>
      <c r="T654" s="398" t="e">
        <f t="shared" si="554"/>
        <v>#N/A</v>
      </c>
      <c r="U654" s="368"/>
      <c r="V654" s="368"/>
      <c r="W654" s="368"/>
      <c r="X654" s="368"/>
      <c r="Y654" s="368"/>
      <c r="Z654" s="368"/>
      <c r="AA654" s="368"/>
      <c r="AB654" s="368"/>
      <c r="AC654" s="368"/>
      <c r="AD654" s="368"/>
      <c r="AE654" s="368"/>
      <c r="AF654" s="368"/>
      <c r="AG654" s="368"/>
      <c r="AH654" s="368"/>
      <c r="AI654" s="368"/>
      <c r="AJ654" s="368"/>
      <c r="AK654" s="368"/>
      <c r="AL654" s="368"/>
      <c r="AM654" s="368"/>
      <c r="AN654" s="368"/>
    </row>
    <row r="655" spans="1:40" ht="12.75" customHeight="1">
      <c r="A655" s="151">
        <f t="shared" si="542"/>
        <v>49.75</v>
      </c>
      <c r="B655" s="393">
        <f t="shared" si="555"/>
        <v>2985</v>
      </c>
      <c r="C655" s="186">
        <v>0</v>
      </c>
      <c r="D655" s="394">
        <f t="shared" si="543"/>
        <v>0</v>
      </c>
      <c r="E655" s="395" t="e">
        <f t="shared" ref="E655:F655" si="643">H654</f>
        <v>#N/A</v>
      </c>
      <c r="F655" s="375" t="e">
        <f t="shared" si="643"/>
        <v>#N/A</v>
      </c>
      <c r="G655" s="375" t="e">
        <f t="shared" si="545"/>
        <v>#N/A</v>
      </c>
      <c r="H655" s="395" t="e">
        <f t="shared" si="546"/>
        <v>#N/A</v>
      </c>
      <c r="I655" s="375" t="e">
        <f t="shared" si="547"/>
        <v>#N/A</v>
      </c>
      <c r="J655" s="395" t="e">
        <f t="shared" si="557"/>
        <v>#N/A</v>
      </c>
      <c r="K655" s="396" t="e">
        <f t="shared" si="548"/>
        <v>#N/A</v>
      </c>
      <c r="L655" s="368"/>
      <c r="M655" s="368"/>
      <c r="N655" s="372"/>
      <c r="O655" s="3" t="e">
        <f t="shared" si="549"/>
        <v>#N/A</v>
      </c>
      <c r="P655" s="397" t="e">
        <f t="shared" si="550"/>
        <v>#N/A</v>
      </c>
      <c r="Q655" s="3" t="e">
        <f t="shared" si="551"/>
        <v>#N/A</v>
      </c>
      <c r="R655" s="369" t="e">
        <f t="shared" si="552"/>
        <v>#N/A</v>
      </c>
      <c r="S655" s="369" t="e">
        <f t="shared" si="553"/>
        <v>#N/A</v>
      </c>
      <c r="T655" s="398" t="e">
        <f t="shared" si="554"/>
        <v>#N/A</v>
      </c>
      <c r="U655" s="368"/>
      <c r="V655" s="368"/>
      <c r="W655" s="368"/>
      <c r="X655" s="368"/>
      <c r="Y655" s="368"/>
      <c r="Z655" s="368"/>
      <c r="AA655" s="368"/>
      <c r="AB655" s="368"/>
      <c r="AC655" s="368"/>
      <c r="AD655" s="368"/>
      <c r="AE655" s="368"/>
      <c r="AF655" s="368"/>
      <c r="AG655" s="368"/>
      <c r="AH655" s="368"/>
      <c r="AI655" s="368"/>
      <c r="AJ655" s="368"/>
      <c r="AK655" s="368"/>
      <c r="AL655" s="368"/>
      <c r="AM655" s="368"/>
      <c r="AN655" s="368"/>
    </row>
    <row r="656" spans="1:40" ht="12.75" customHeight="1">
      <c r="A656" s="151">
        <f t="shared" si="542"/>
        <v>49.833333333333336</v>
      </c>
      <c r="B656" s="393">
        <f t="shared" si="555"/>
        <v>2990</v>
      </c>
      <c r="C656" s="186">
        <v>0</v>
      </c>
      <c r="D656" s="394">
        <f t="shared" si="543"/>
        <v>0</v>
      </c>
      <c r="E656" s="395" t="e">
        <f t="shared" ref="E656:F656" si="644">H655</f>
        <v>#N/A</v>
      </c>
      <c r="F656" s="375" t="e">
        <f t="shared" si="644"/>
        <v>#N/A</v>
      </c>
      <c r="G656" s="375" t="e">
        <f t="shared" si="545"/>
        <v>#N/A</v>
      </c>
      <c r="H656" s="395" t="e">
        <f t="shared" si="546"/>
        <v>#N/A</v>
      </c>
      <c r="I656" s="375" t="e">
        <f t="shared" si="547"/>
        <v>#N/A</v>
      </c>
      <c r="J656" s="395" t="e">
        <f t="shared" si="557"/>
        <v>#N/A</v>
      </c>
      <c r="K656" s="396" t="e">
        <f t="shared" si="548"/>
        <v>#N/A</v>
      </c>
      <c r="L656" s="368"/>
      <c r="M656" s="368"/>
      <c r="N656" s="372"/>
      <c r="O656" s="3" t="e">
        <f t="shared" si="549"/>
        <v>#N/A</v>
      </c>
      <c r="P656" s="397" t="e">
        <f t="shared" si="550"/>
        <v>#N/A</v>
      </c>
      <c r="Q656" s="3" t="e">
        <f t="shared" si="551"/>
        <v>#N/A</v>
      </c>
      <c r="R656" s="369" t="e">
        <f t="shared" si="552"/>
        <v>#N/A</v>
      </c>
      <c r="S656" s="369" t="e">
        <f t="shared" si="553"/>
        <v>#N/A</v>
      </c>
      <c r="T656" s="398" t="e">
        <f t="shared" si="554"/>
        <v>#N/A</v>
      </c>
      <c r="U656" s="368"/>
      <c r="V656" s="368"/>
      <c r="W656" s="368"/>
      <c r="X656" s="368"/>
      <c r="Y656" s="368"/>
      <c r="Z656" s="368"/>
      <c r="AA656" s="368"/>
      <c r="AB656" s="368"/>
      <c r="AC656" s="368"/>
      <c r="AD656" s="368"/>
      <c r="AE656" s="368"/>
      <c r="AF656" s="368"/>
      <c r="AG656" s="368"/>
      <c r="AH656" s="368"/>
      <c r="AI656" s="368"/>
      <c r="AJ656" s="368"/>
      <c r="AK656" s="368"/>
      <c r="AL656" s="368"/>
      <c r="AM656" s="368"/>
      <c r="AN656" s="368"/>
    </row>
    <row r="657" spans="1:40" ht="12.75" customHeight="1">
      <c r="A657" s="151">
        <f t="shared" si="542"/>
        <v>49.916666666666664</v>
      </c>
      <c r="B657" s="393">
        <f t="shared" si="555"/>
        <v>2995</v>
      </c>
      <c r="C657" s="186">
        <v>0</v>
      </c>
      <c r="D657" s="394">
        <f t="shared" si="543"/>
        <v>0</v>
      </c>
      <c r="E657" s="395" t="e">
        <f t="shared" ref="E657:F657" si="645">H656</f>
        <v>#N/A</v>
      </c>
      <c r="F657" s="375" t="e">
        <f t="shared" si="645"/>
        <v>#N/A</v>
      </c>
      <c r="G657" s="375" t="e">
        <f t="shared" si="545"/>
        <v>#N/A</v>
      </c>
      <c r="H657" s="395" t="e">
        <f t="shared" si="546"/>
        <v>#N/A</v>
      </c>
      <c r="I657" s="375" t="e">
        <f t="shared" si="547"/>
        <v>#N/A</v>
      </c>
      <c r="J657" s="395" t="e">
        <f t="shared" si="557"/>
        <v>#N/A</v>
      </c>
      <c r="K657" s="396" t="e">
        <f t="shared" si="548"/>
        <v>#N/A</v>
      </c>
      <c r="L657" s="368"/>
      <c r="M657" s="368"/>
      <c r="N657" s="372"/>
      <c r="O657" s="3" t="e">
        <f t="shared" si="549"/>
        <v>#N/A</v>
      </c>
      <c r="P657" s="397" t="e">
        <f t="shared" si="550"/>
        <v>#N/A</v>
      </c>
      <c r="Q657" s="3" t="e">
        <f t="shared" si="551"/>
        <v>#N/A</v>
      </c>
      <c r="R657" s="369" t="e">
        <f t="shared" si="552"/>
        <v>#N/A</v>
      </c>
      <c r="S657" s="369" t="e">
        <f t="shared" si="553"/>
        <v>#N/A</v>
      </c>
      <c r="T657" s="398" t="e">
        <f t="shared" si="554"/>
        <v>#N/A</v>
      </c>
      <c r="U657" s="368"/>
      <c r="V657" s="368"/>
      <c r="W657" s="368"/>
      <c r="X657" s="368"/>
      <c r="Y657" s="368"/>
      <c r="Z657" s="368"/>
      <c r="AA657" s="368"/>
      <c r="AB657" s="368"/>
      <c r="AC657" s="368"/>
      <c r="AD657" s="368"/>
      <c r="AE657" s="368"/>
      <c r="AF657" s="368"/>
      <c r="AG657" s="368"/>
      <c r="AH657" s="368"/>
      <c r="AI657" s="368"/>
      <c r="AJ657" s="368"/>
      <c r="AK657" s="368"/>
      <c r="AL657" s="368"/>
      <c r="AM657" s="368"/>
      <c r="AN657" s="368"/>
    </row>
    <row r="658" spans="1:40" ht="12.75" customHeight="1">
      <c r="A658" s="151">
        <f t="shared" si="542"/>
        <v>50</v>
      </c>
      <c r="B658" s="393">
        <f t="shared" si="555"/>
        <v>3000</v>
      </c>
      <c r="C658" s="186">
        <v>0</v>
      </c>
      <c r="D658" s="394">
        <f t="shared" si="543"/>
        <v>0</v>
      </c>
      <c r="E658" s="395" t="e">
        <f t="shared" ref="E658:F658" si="646">H657</f>
        <v>#N/A</v>
      </c>
      <c r="F658" s="375" t="e">
        <f t="shared" si="646"/>
        <v>#N/A</v>
      </c>
      <c r="G658" s="375" t="e">
        <f t="shared" si="545"/>
        <v>#N/A</v>
      </c>
      <c r="H658" s="395" t="e">
        <f t="shared" si="546"/>
        <v>#N/A</v>
      </c>
      <c r="I658" s="375" t="e">
        <f t="shared" si="547"/>
        <v>#N/A</v>
      </c>
      <c r="J658" s="395" t="e">
        <f t="shared" si="557"/>
        <v>#N/A</v>
      </c>
      <c r="K658" s="396" t="e">
        <f t="shared" si="548"/>
        <v>#N/A</v>
      </c>
      <c r="L658" s="368"/>
      <c r="M658" s="368"/>
      <c r="N658" s="372"/>
      <c r="O658" s="3" t="e">
        <f t="shared" si="549"/>
        <v>#N/A</v>
      </c>
      <c r="P658" s="397" t="e">
        <f t="shared" si="550"/>
        <v>#N/A</v>
      </c>
      <c r="Q658" s="3" t="e">
        <f t="shared" si="551"/>
        <v>#N/A</v>
      </c>
      <c r="R658" s="369" t="e">
        <f t="shared" si="552"/>
        <v>#N/A</v>
      </c>
      <c r="S658" s="369" t="e">
        <f t="shared" si="553"/>
        <v>#N/A</v>
      </c>
      <c r="T658" s="398" t="e">
        <f t="shared" si="554"/>
        <v>#N/A</v>
      </c>
      <c r="U658" s="368"/>
      <c r="V658" s="368"/>
      <c r="W658" s="368"/>
      <c r="X658" s="368"/>
      <c r="Y658" s="368"/>
      <c r="Z658" s="368"/>
      <c r="AA658" s="368"/>
      <c r="AB658" s="368"/>
      <c r="AC658" s="368"/>
      <c r="AD658" s="368"/>
      <c r="AE658" s="368"/>
      <c r="AF658" s="368"/>
      <c r="AG658" s="368"/>
      <c r="AH658" s="368"/>
      <c r="AI658" s="368"/>
      <c r="AJ658" s="368"/>
      <c r="AK658" s="368"/>
      <c r="AL658" s="368"/>
      <c r="AM658" s="368"/>
      <c r="AN658" s="368"/>
    </row>
    <row r="659" spans="1:40" ht="12.75" customHeight="1">
      <c r="A659" s="151">
        <f t="shared" si="542"/>
        <v>50.083333333333336</v>
      </c>
      <c r="B659" s="393">
        <f t="shared" si="555"/>
        <v>3005</v>
      </c>
      <c r="C659" s="186">
        <v>0</v>
      </c>
      <c r="D659" s="394">
        <f t="shared" si="543"/>
        <v>0</v>
      </c>
      <c r="E659" s="395" t="e">
        <f t="shared" ref="E659:F659" si="647">H658</f>
        <v>#N/A</v>
      </c>
      <c r="F659" s="375" t="e">
        <f t="shared" si="647"/>
        <v>#N/A</v>
      </c>
      <c r="G659" s="375" t="e">
        <f t="shared" si="545"/>
        <v>#N/A</v>
      </c>
      <c r="H659" s="395" t="e">
        <f t="shared" si="546"/>
        <v>#N/A</v>
      </c>
      <c r="I659" s="375" t="e">
        <f t="shared" si="547"/>
        <v>#N/A</v>
      </c>
      <c r="J659" s="395" t="e">
        <f t="shared" si="557"/>
        <v>#N/A</v>
      </c>
      <c r="K659" s="396" t="e">
        <f t="shared" si="548"/>
        <v>#N/A</v>
      </c>
      <c r="L659" s="368"/>
      <c r="M659" s="368"/>
      <c r="N659" s="372"/>
      <c r="O659" s="3" t="e">
        <f t="shared" si="549"/>
        <v>#N/A</v>
      </c>
      <c r="P659" s="397" t="e">
        <f t="shared" si="550"/>
        <v>#N/A</v>
      </c>
      <c r="Q659" s="3" t="e">
        <f t="shared" si="551"/>
        <v>#N/A</v>
      </c>
      <c r="R659" s="369" t="e">
        <f t="shared" si="552"/>
        <v>#N/A</v>
      </c>
      <c r="S659" s="369" t="e">
        <f t="shared" si="553"/>
        <v>#N/A</v>
      </c>
      <c r="T659" s="398" t="e">
        <f t="shared" si="554"/>
        <v>#N/A</v>
      </c>
      <c r="U659" s="368"/>
      <c r="V659" s="368"/>
      <c r="W659" s="368"/>
      <c r="X659" s="368"/>
      <c r="Y659" s="368"/>
      <c r="Z659" s="368"/>
      <c r="AA659" s="368"/>
      <c r="AB659" s="368"/>
      <c r="AC659" s="368"/>
      <c r="AD659" s="368"/>
      <c r="AE659" s="368"/>
      <c r="AF659" s="368"/>
      <c r="AG659" s="368"/>
      <c r="AH659" s="368"/>
      <c r="AI659" s="368"/>
      <c r="AJ659" s="368"/>
      <c r="AK659" s="368"/>
      <c r="AL659" s="368"/>
      <c r="AM659" s="368"/>
      <c r="AN659" s="368"/>
    </row>
    <row r="660" spans="1:40" ht="12.75" customHeight="1">
      <c r="A660" s="151">
        <f t="shared" si="542"/>
        <v>50.166666666666664</v>
      </c>
      <c r="B660" s="393">
        <f t="shared" si="555"/>
        <v>3010</v>
      </c>
      <c r="C660" s="186">
        <v>0</v>
      </c>
      <c r="D660" s="394">
        <f t="shared" si="543"/>
        <v>0</v>
      </c>
      <c r="E660" s="395" t="e">
        <f t="shared" ref="E660:F660" si="648">H659</f>
        <v>#N/A</v>
      </c>
      <c r="F660" s="375" t="e">
        <f t="shared" si="648"/>
        <v>#N/A</v>
      </c>
      <c r="G660" s="375" t="e">
        <f t="shared" si="545"/>
        <v>#N/A</v>
      </c>
      <c r="H660" s="395" t="e">
        <f t="shared" si="546"/>
        <v>#N/A</v>
      </c>
      <c r="I660" s="375" t="e">
        <f t="shared" si="547"/>
        <v>#N/A</v>
      </c>
      <c r="J660" s="395" t="e">
        <f t="shared" si="557"/>
        <v>#N/A</v>
      </c>
      <c r="K660" s="396" t="e">
        <f t="shared" si="548"/>
        <v>#N/A</v>
      </c>
      <c r="L660" s="368"/>
      <c r="M660" s="368"/>
      <c r="N660" s="372"/>
      <c r="O660" s="3" t="e">
        <f t="shared" si="549"/>
        <v>#N/A</v>
      </c>
      <c r="P660" s="397" t="e">
        <f t="shared" si="550"/>
        <v>#N/A</v>
      </c>
      <c r="Q660" s="3" t="e">
        <f t="shared" si="551"/>
        <v>#N/A</v>
      </c>
      <c r="R660" s="369" t="e">
        <f t="shared" si="552"/>
        <v>#N/A</v>
      </c>
      <c r="S660" s="369" t="e">
        <f t="shared" si="553"/>
        <v>#N/A</v>
      </c>
      <c r="T660" s="398" t="e">
        <f t="shared" si="554"/>
        <v>#N/A</v>
      </c>
      <c r="U660" s="368"/>
      <c r="V660" s="368"/>
      <c r="W660" s="368"/>
      <c r="X660" s="368"/>
      <c r="Y660" s="368"/>
      <c r="Z660" s="368"/>
      <c r="AA660" s="368"/>
      <c r="AB660" s="368"/>
      <c r="AC660" s="368"/>
      <c r="AD660" s="368"/>
      <c r="AE660" s="368"/>
      <c r="AF660" s="368"/>
      <c r="AG660" s="368"/>
      <c r="AH660" s="368"/>
      <c r="AI660" s="368"/>
      <c r="AJ660" s="368"/>
      <c r="AK660" s="368"/>
      <c r="AL660" s="368"/>
      <c r="AM660" s="368"/>
      <c r="AN660" s="368"/>
    </row>
    <row r="661" spans="1:40" ht="12.75" customHeight="1">
      <c r="A661" s="151">
        <f t="shared" si="542"/>
        <v>50.25</v>
      </c>
      <c r="B661" s="393">
        <f t="shared" si="555"/>
        <v>3015</v>
      </c>
      <c r="C661" s="186">
        <v>0</v>
      </c>
      <c r="D661" s="394">
        <f t="shared" si="543"/>
        <v>0</v>
      </c>
      <c r="E661" s="395" t="e">
        <f t="shared" ref="E661:F661" si="649">H660</f>
        <v>#N/A</v>
      </c>
      <c r="F661" s="375" t="e">
        <f t="shared" si="649"/>
        <v>#N/A</v>
      </c>
      <c r="G661" s="375" t="e">
        <f t="shared" si="545"/>
        <v>#N/A</v>
      </c>
      <c r="H661" s="395" t="e">
        <f t="shared" si="546"/>
        <v>#N/A</v>
      </c>
      <c r="I661" s="375" t="e">
        <f t="shared" si="547"/>
        <v>#N/A</v>
      </c>
      <c r="J661" s="395" t="e">
        <f t="shared" si="557"/>
        <v>#N/A</v>
      </c>
      <c r="K661" s="396" t="e">
        <f t="shared" si="548"/>
        <v>#N/A</v>
      </c>
      <c r="L661" s="368"/>
      <c r="M661" s="368"/>
      <c r="N661" s="372"/>
      <c r="O661" s="3" t="e">
        <f t="shared" si="549"/>
        <v>#N/A</v>
      </c>
      <c r="P661" s="397" t="e">
        <f t="shared" si="550"/>
        <v>#N/A</v>
      </c>
      <c r="Q661" s="3" t="e">
        <f t="shared" si="551"/>
        <v>#N/A</v>
      </c>
      <c r="R661" s="369" t="e">
        <f t="shared" si="552"/>
        <v>#N/A</v>
      </c>
      <c r="S661" s="369" t="e">
        <f t="shared" si="553"/>
        <v>#N/A</v>
      </c>
      <c r="T661" s="398" t="e">
        <f t="shared" si="554"/>
        <v>#N/A</v>
      </c>
      <c r="U661" s="368"/>
      <c r="V661" s="368"/>
      <c r="W661" s="368"/>
      <c r="X661" s="368"/>
      <c r="Y661" s="368"/>
      <c r="Z661" s="368"/>
      <c r="AA661" s="368"/>
      <c r="AB661" s="368"/>
      <c r="AC661" s="368"/>
      <c r="AD661" s="368"/>
      <c r="AE661" s="368"/>
      <c r="AF661" s="368"/>
      <c r="AG661" s="368"/>
      <c r="AH661" s="368"/>
      <c r="AI661" s="368"/>
      <c r="AJ661" s="368"/>
      <c r="AK661" s="368"/>
      <c r="AL661" s="368"/>
      <c r="AM661" s="368"/>
      <c r="AN661" s="368"/>
    </row>
    <row r="662" spans="1:40" ht="12.75" customHeight="1">
      <c r="A662" s="151">
        <f t="shared" si="542"/>
        <v>50.333333333333336</v>
      </c>
      <c r="B662" s="393">
        <f t="shared" si="555"/>
        <v>3020</v>
      </c>
      <c r="C662" s="186">
        <v>0</v>
      </c>
      <c r="D662" s="394">
        <f t="shared" si="543"/>
        <v>0</v>
      </c>
      <c r="E662" s="395" t="e">
        <f t="shared" ref="E662:F662" si="650">H661</f>
        <v>#N/A</v>
      </c>
      <c r="F662" s="375" t="e">
        <f t="shared" si="650"/>
        <v>#N/A</v>
      </c>
      <c r="G662" s="375" t="e">
        <f t="shared" si="545"/>
        <v>#N/A</v>
      </c>
      <c r="H662" s="395" t="e">
        <f t="shared" si="546"/>
        <v>#N/A</v>
      </c>
      <c r="I662" s="375" t="e">
        <f t="shared" si="547"/>
        <v>#N/A</v>
      </c>
      <c r="J662" s="395" t="e">
        <f t="shared" si="557"/>
        <v>#N/A</v>
      </c>
      <c r="K662" s="396" t="e">
        <f t="shared" si="548"/>
        <v>#N/A</v>
      </c>
      <c r="L662" s="368"/>
      <c r="M662" s="368"/>
      <c r="N662" s="372"/>
      <c r="O662" s="3" t="e">
        <f t="shared" si="549"/>
        <v>#N/A</v>
      </c>
      <c r="P662" s="397" t="e">
        <f t="shared" si="550"/>
        <v>#N/A</v>
      </c>
      <c r="Q662" s="3" t="e">
        <f t="shared" si="551"/>
        <v>#N/A</v>
      </c>
      <c r="R662" s="369" t="e">
        <f t="shared" si="552"/>
        <v>#N/A</v>
      </c>
      <c r="S662" s="369" t="e">
        <f t="shared" si="553"/>
        <v>#N/A</v>
      </c>
      <c r="T662" s="398" t="e">
        <f t="shared" si="554"/>
        <v>#N/A</v>
      </c>
      <c r="U662" s="368"/>
      <c r="V662" s="368"/>
      <c r="W662" s="368"/>
      <c r="X662" s="368"/>
      <c r="Y662" s="368"/>
      <c r="Z662" s="368"/>
      <c r="AA662" s="368"/>
      <c r="AB662" s="368"/>
      <c r="AC662" s="368"/>
      <c r="AD662" s="368"/>
      <c r="AE662" s="368"/>
      <c r="AF662" s="368"/>
      <c r="AG662" s="368"/>
      <c r="AH662" s="368"/>
      <c r="AI662" s="368"/>
      <c r="AJ662" s="368"/>
      <c r="AK662" s="368"/>
      <c r="AL662" s="368"/>
      <c r="AM662" s="368"/>
      <c r="AN662" s="368"/>
    </row>
    <row r="663" spans="1:40" ht="12.75" customHeight="1">
      <c r="A663" s="151">
        <f t="shared" si="542"/>
        <v>50.416666666666664</v>
      </c>
      <c r="B663" s="393">
        <f t="shared" si="555"/>
        <v>3025</v>
      </c>
      <c r="C663" s="186">
        <v>0</v>
      </c>
      <c r="D663" s="394">
        <f t="shared" si="543"/>
        <v>0</v>
      </c>
      <c r="E663" s="395" t="e">
        <f t="shared" ref="E663:F663" si="651">H662</f>
        <v>#N/A</v>
      </c>
      <c r="F663" s="375" t="e">
        <f t="shared" si="651"/>
        <v>#N/A</v>
      </c>
      <c r="G663" s="375" t="e">
        <f t="shared" si="545"/>
        <v>#N/A</v>
      </c>
      <c r="H663" s="395" t="e">
        <f t="shared" si="546"/>
        <v>#N/A</v>
      </c>
      <c r="I663" s="375" t="e">
        <f t="shared" si="547"/>
        <v>#N/A</v>
      </c>
      <c r="J663" s="395" t="e">
        <f t="shared" si="557"/>
        <v>#N/A</v>
      </c>
      <c r="K663" s="396" t="e">
        <f t="shared" si="548"/>
        <v>#N/A</v>
      </c>
      <c r="L663" s="368"/>
      <c r="M663" s="368"/>
      <c r="N663" s="372"/>
      <c r="O663" s="3" t="e">
        <f t="shared" si="549"/>
        <v>#N/A</v>
      </c>
      <c r="P663" s="397" t="e">
        <f t="shared" si="550"/>
        <v>#N/A</v>
      </c>
      <c r="Q663" s="3" t="e">
        <f t="shared" si="551"/>
        <v>#N/A</v>
      </c>
      <c r="R663" s="369" t="e">
        <f t="shared" si="552"/>
        <v>#N/A</v>
      </c>
      <c r="S663" s="369" t="e">
        <f t="shared" si="553"/>
        <v>#N/A</v>
      </c>
      <c r="T663" s="398" t="e">
        <f t="shared" si="554"/>
        <v>#N/A</v>
      </c>
      <c r="U663" s="368"/>
      <c r="V663" s="368"/>
      <c r="W663" s="368"/>
      <c r="X663" s="368"/>
      <c r="Y663" s="368"/>
      <c r="Z663" s="368"/>
      <c r="AA663" s="368"/>
      <c r="AB663" s="368"/>
      <c r="AC663" s="368"/>
      <c r="AD663" s="368"/>
      <c r="AE663" s="368"/>
      <c r="AF663" s="368"/>
      <c r="AG663" s="368"/>
      <c r="AH663" s="368"/>
      <c r="AI663" s="368"/>
      <c r="AJ663" s="368"/>
      <c r="AK663" s="368"/>
      <c r="AL663" s="368"/>
      <c r="AM663" s="368"/>
      <c r="AN663" s="368"/>
    </row>
    <row r="664" spans="1:40" ht="12.75" customHeight="1">
      <c r="A664" s="151">
        <f t="shared" si="542"/>
        <v>50.5</v>
      </c>
      <c r="B664" s="393">
        <f t="shared" si="555"/>
        <v>3030</v>
      </c>
      <c r="C664" s="186">
        <v>0</v>
      </c>
      <c r="D664" s="394">
        <f t="shared" si="543"/>
        <v>0</v>
      </c>
      <c r="E664" s="395" t="e">
        <f t="shared" ref="E664:F664" si="652">H663</f>
        <v>#N/A</v>
      </c>
      <c r="F664" s="375" t="e">
        <f t="shared" si="652"/>
        <v>#N/A</v>
      </c>
      <c r="G664" s="375" t="e">
        <f t="shared" si="545"/>
        <v>#N/A</v>
      </c>
      <c r="H664" s="395" t="e">
        <f t="shared" si="546"/>
        <v>#N/A</v>
      </c>
      <c r="I664" s="375" t="e">
        <f t="shared" si="547"/>
        <v>#N/A</v>
      </c>
      <c r="J664" s="395" t="e">
        <f t="shared" si="557"/>
        <v>#N/A</v>
      </c>
      <c r="K664" s="396" t="e">
        <f t="shared" si="548"/>
        <v>#N/A</v>
      </c>
      <c r="L664" s="368"/>
      <c r="M664" s="368"/>
      <c r="N664" s="372"/>
      <c r="O664" s="3" t="e">
        <f t="shared" si="549"/>
        <v>#N/A</v>
      </c>
      <c r="P664" s="397" t="e">
        <f t="shared" si="550"/>
        <v>#N/A</v>
      </c>
      <c r="Q664" s="3" t="e">
        <f t="shared" si="551"/>
        <v>#N/A</v>
      </c>
      <c r="R664" s="369" t="e">
        <f t="shared" si="552"/>
        <v>#N/A</v>
      </c>
      <c r="S664" s="369" t="e">
        <f t="shared" si="553"/>
        <v>#N/A</v>
      </c>
      <c r="T664" s="398" t="e">
        <f t="shared" si="554"/>
        <v>#N/A</v>
      </c>
      <c r="U664" s="368"/>
      <c r="V664" s="368"/>
      <c r="W664" s="368"/>
      <c r="X664" s="368"/>
      <c r="Y664" s="368"/>
      <c r="Z664" s="368"/>
      <c r="AA664" s="368"/>
      <c r="AB664" s="368"/>
      <c r="AC664" s="368"/>
      <c r="AD664" s="368"/>
      <c r="AE664" s="368"/>
      <c r="AF664" s="368"/>
      <c r="AG664" s="368"/>
      <c r="AH664" s="368"/>
      <c r="AI664" s="368"/>
      <c r="AJ664" s="368"/>
      <c r="AK664" s="368"/>
      <c r="AL664" s="368"/>
      <c r="AM664" s="368"/>
      <c r="AN664" s="368"/>
    </row>
    <row r="665" spans="1:40" ht="12.75" customHeight="1">
      <c r="A665" s="151">
        <f t="shared" si="542"/>
        <v>50.583333333333336</v>
      </c>
      <c r="B665" s="393">
        <f t="shared" si="555"/>
        <v>3035</v>
      </c>
      <c r="C665" s="186">
        <v>0</v>
      </c>
      <c r="D665" s="394">
        <f t="shared" si="543"/>
        <v>0</v>
      </c>
      <c r="E665" s="395" t="e">
        <f t="shared" ref="E665:F665" si="653">H664</f>
        <v>#N/A</v>
      </c>
      <c r="F665" s="375" t="e">
        <f t="shared" si="653"/>
        <v>#N/A</v>
      </c>
      <c r="G665" s="375" t="e">
        <f t="shared" si="545"/>
        <v>#N/A</v>
      </c>
      <c r="H665" s="395" t="e">
        <f t="shared" si="546"/>
        <v>#N/A</v>
      </c>
      <c r="I665" s="375" t="e">
        <f t="shared" si="547"/>
        <v>#N/A</v>
      </c>
      <c r="J665" s="395" t="e">
        <f t="shared" si="557"/>
        <v>#N/A</v>
      </c>
      <c r="K665" s="396" t="e">
        <f t="shared" si="548"/>
        <v>#N/A</v>
      </c>
      <c r="L665" s="368"/>
      <c r="M665" s="368"/>
      <c r="N665" s="372"/>
      <c r="O665" s="3" t="e">
        <f t="shared" si="549"/>
        <v>#N/A</v>
      </c>
      <c r="P665" s="397" t="e">
        <f t="shared" si="550"/>
        <v>#N/A</v>
      </c>
      <c r="Q665" s="3" t="e">
        <f t="shared" si="551"/>
        <v>#N/A</v>
      </c>
      <c r="R665" s="369" t="e">
        <f t="shared" si="552"/>
        <v>#N/A</v>
      </c>
      <c r="S665" s="369" t="e">
        <f t="shared" si="553"/>
        <v>#N/A</v>
      </c>
      <c r="T665" s="398" t="e">
        <f t="shared" si="554"/>
        <v>#N/A</v>
      </c>
      <c r="U665" s="368"/>
      <c r="V665" s="368"/>
      <c r="W665" s="368"/>
      <c r="X665" s="368"/>
      <c r="Y665" s="368"/>
      <c r="Z665" s="368"/>
      <c r="AA665" s="368"/>
      <c r="AB665" s="368"/>
      <c r="AC665" s="368"/>
      <c r="AD665" s="368"/>
      <c r="AE665" s="368"/>
      <c r="AF665" s="368"/>
      <c r="AG665" s="368"/>
      <c r="AH665" s="368"/>
      <c r="AI665" s="368"/>
      <c r="AJ665" s="368"/>
      <c r="AK665" s="368"/>
      <c r="AL665" s="368"/>
      <c r="AM665" s="368"/>
      <c r="AN665" s="368"/>
    </row>
    <row r="666" spans="1:40" ht="12.75" customHeight="1">
      <c r="A666" s="151">
        <f t="shared" si="542"/>
        <v>50.666666666666664</v>
      </c>
      <c r="B666" s="393">
        <f t="shared" si="555"/>
        <v>3040</v>
      </c>
      <c r="C666" s="186">
        <v>0</v>
      </c>
      <c r="D666" s="394">
        <f t="shared" si="543"/>
        <v>0</v>
      </c>
      <c r="E666" s="395" t="e">
        <f t="shared" ref="E666:F666" si="654">H665</f>
        <v>#N/A</v>
      </c>
      <c r="F666" s="375" t="e">
        <f t="shared" si="654"/>
        <v>#N/A</v>
      </c>
      <c r="G666" s="375" t="e">
        <f t="shared" si="545"/>
        <v>#N/A</v>
      </c>
      <c r="H666" s="395" t="e">
        <f t="shared" si="546"/>
        <v>#N/A</v>
      </c>
      <c r="I666" s="375" t="e">
        <f t="shared" si="547"/>
        <v>#N/A</v>
      </c>
      <c r="J666" s="395" t="e">
        <f t="shared" si="557"/>
        <v>#N/A</v>
      </c>
      <c r="K666" s="396" t="e">
        <f t="shared" si="548"/>
        <v>#N/A</v>
      </c>
      <c r="L666" s="368"/>
      <c r="M666" s="368"/>
      <c r="N666" s="372"/>
      <c r="O666" s="3" t="e">
        <f t="shared" si="549"/>
        <v>#N/A</v>
      </c>
      <c r="P666" s="397" t="e">
        <f t="shared" si="550"/>
        <v>#N/A</v>
      </c>
      <c r="Q666" s="3" t="e">
        <f t="shared" si="551"/>
        <v>#N/A</v>
      </c>
      <c r="R666" s="369" t="e">
        <f t="shared" si="552"/>
        <v>#N/A</v>
      </c>
      <c r="S666" s="369" t="e">
        <f t="shared" si="553"/>
        <v>#N/A</v>
      </c>
      <c r="T666" s="398" t="e">
        <f t="shared" si="554"/>
        <v>#N/A</v>
      </c>
      <c r="U666" s="368"/>
      <c r="V666" s="368"/>
      <c r="W666" s="368"/>
      <c r="X666" s="368"/>
      <c r="Y666" s="368"/>
      <c r="Z666" s="368"/>
      <c r="AA666" s="368"/>
      <c r="AB666" s="368"/>
      <c r="AC666" s="368"/>
      <c r="AD666" s="368"/>
      <c r="AE666" s="368"/>
      <c r="AF666" s="368"/>
      <c r="AG666" s="368"/>
      <c r="AH666" s="368"/>
      <c r="AI666" s="368"/>
      <c r="AJ666" s="368"/>
      <c r="AK666" s="368"/>
      <c r="AL666" s="368"/>
      <c r="AM666" s="368"/>
      <c r="AN666" s="368"/>
    </row>
    <row r="667" spans="1:40" ht="12.75" customHeight="1">
      <c r="A667" s="151">
        <f t="shared" si="542"/>
        <v>50.75</v>
      </c>
      <c r="B667" s="393">
        <f t="shared" si="555"/>
        <v>3045</v>
      </c>
      <c r="C667" s="186">
        <v>0</v>
      </c>
      <c r="D667" s="394">
        <f t="shared" si="543"/>
        <v>0</v>
      </c>
      <c r="E667" s="395" t="e">
        <f t="shared" ref="E667:F667" si="655">H666</f>
        <v>#N/A</v>
      </c>
      <c r="F667" s="375" t="e">
        <f t="shared" si="655"/>
        <v>#N/A</v>
      </c>
      <c r="G667" s="375" t="e">
        <f t="shared" si="545"/>
        <v>#N/A</v>
      </c>
      <c r="H667" s="395" t="e">
        <f t="shared" si="546"/>
        <v>#N/A</v>
      </c>
      <c r="I667" s="375" t="e">
        <f t="shared" si="547"/>
        <v>#N/A</v>
      </c>
      <c r="J667" s="395" t="e">
        <f t="shared" si="557"/>
        <v>#N/A</v>
      </c>
      <c r="K667" s="396" t="e">
        <f t="shared" si="548"/>
        <v>#N/A</v>
      </c>
      <c r="L667" s="368"/>
      <c r="M667" s="368"/>
      <c r="N667" s="372"/>
      <c r="O667" s="3" t="e">
        <f t="shared" si="549"/>
        <v>#N/A</v>
      </c>
      <c r="P667" s="397" t="e">
        <f t="shared" si="550"/>
        <v>#N/A</v>
      </c>
      <c r="Q667" s="3" t="e">
        <f t="shared" si="551"/>
        <v>#N/A</v>
      </c>
      <c r="R667" s="369" t="e">
        <f t="shared" si="552"/>
        <v>#N/A</v>
      </c>
      <c r="S667" s="369" t="e">
        <f t="shared" si="553"/>
        <v>#N/A</v>
      </c>
      <c r="T667" s="398" t="e">
        <f t="shared" si="554"/>
        <v>#N/A</v>
      </c>
      <c r="U667" s="368"/>
      <c r="V667" s="368"/>
      <c r="W667" s="368"/>
      <c r="X667" s="368"/>
      <c r="Y667" s="368"/>
      <c r="Z667" s="368"/>
      <c r="AA667" s="368"/>
      <c r="AB667" s="368"/>
      <c r="AC667" s="368"/>
      <c r="AD667" s="368"/>
      <c r="AE667" s="368"/>
      <c r="AF667" s="368"/>
      <c r="AG667" s="368"/>
      <c r="AH667" s="368"/>
      <c r="AI667" s="368"/>
      <c r="AJ667" s="368"/>
      <c r="AK667" s="368"/>
      <c r="AL667" s="368"/>
      <c r="AM667" s="368"/>
      <c r="AN667" s="368"/>
    </row>
    <row r="668" spans="1:40" ht="12.75" customHeight="1">
      <c r="A668" s="151">
        <f t="shared" si="542"/>
        <v>50.833333333333336</v>
      </c>
      <c r="B668" s="393">
        <f t="shared" si="555"/>
        <v>3050</v>
      </c>
      <c r="C668" s="186">
        <v>0</v>
      </c>
      <c r="D668" s="394">
        <f t="shared" si="543"/>
        <v>0</v>
      </c>
      <c r="E668" s="395" t="e">
        <f t="shared" ref="E668:F668" si="656">H667</f>
        <v>#N/A</v>
      </c>
      <c r="F668" s="375" t="e">
        <f t="shared" si="656"/>
        <v>#N/A</v>
      </c>
      <c r="G668" s="375" t="e">
        <f t="shared" si="545"/>
        <v>#N/A</v>
      </c>
      <c r="H668" s="395" t="e">
        <f t="shared" si="546"/>
        <v>#N/A</v>
      </c>
      <c r="I668" s="375" t="e">
        <f t="shared" si="547"/>
        <v>#N/A</v>
      </c>
      <c r="J668" s="395" t="e">
        <f t="shared" si="557"/>
        <v>#N/A</v>
      </c>
      <c r="K668" s="396" t="e">
        <f t="shared" si="548"/>
        <v>#N/A</v>
      </c>
      <c r="L668" s="368"/>
      <c r="M668" s="368"/>
      <c r="N668" s="372"/>
      <c r="O668" s="3" t="e">
        <f t="shared" si="549"/>
        <v>#N/A</v>
      </c>
      <c r="P668" s="397" t="e">
        <f t="shared" si="550"/>
        <v>#N/A</v>
      </c>
      <c r="Q668" s="3" t="e">
        <f t="shared" si="551"/>
        <v>#N/A</v>
      </c>
      <c r="R668" s="369" t="e">
        <f t="shared" si="552"/>
        <v>#N/A</v>
      </c>
      <c r="S668" s="369" t="e">
        <f t="shared" si="553"/>
        <v>#N/A</v>
      </c>
      <c r="T668" s="398" t="e">
        <f t="shared" si="554"/>
        <v>#N/A</v>
      </c>
      <c r="U668" s="368"/>
      <c r="V668" s="368"/>
      <c r="W668" s="368"/>
      <c r="X668" s="368"/>
      <c r="Y668" s="368"/>
      <c r="Z668" s="368"/>
      <c r="AA668" s="368"/>
      <c r="AB668" s="368"/>
      <c r="AC668" s="368"/>
      <c r="AD668" s="368"/>
      <c r="AE668" s="368"/>
      <c r="AF668" s="368"/>
      <c r="AG668" s="368"/>
      <c r="AH668" s="368"/>
      <c r="AI668" s="368"/>
      <c r="AJ668" s="368"/>
      <c r="AK668" s="368"/>
      <c r="AL668" s="368"/>
      <c r="AM668" s="368"/>
      <c r="AN668" s="368"/>
    </row>
    <row r="669" spans="1:40" ht="12.75" customHeight="1">
      <c r="A669" s="151">
        <f t="shared" si="542"/>
        <v>50.916666666666664</v>
      </c>
      <c r="B669" s="393">
        <f t="shared" si="555"/>
        <v>3055</v>
      </c>
      <c r="C669" s="186">
        <v>0</v>
      </c>
      <c r="D669" s="394">
        <f t="shared" si="543"/>
        <v>0</v>
      </c>
      <c r="E669" s="395" t="e">
        <f t="shared" ref="E669:F669" si="657">H668</f>
        <v>#N/A</v>
      </c>
      <c r="F669" s="375" t="e">
        <f t="shared" si="657"/>
        <v>#N/A</v>
      </c>
      <c r="G669" s="375" t="e">
        <f t="shared" si="545"/>
        <v>#N/A</v>
      </c>
      <c r="H669" s="395" t="e">
        <f t="shared" si="546"/>
        <v>#N/A</v>
      </c>
      <c r="I669" s="375" t="e">
        <f t="shared" si="547"/>
        <v>#N/A</v>
      </c>
      <c r="J669" s="395" t="e">
        <f t="shared" si="557"/>
        <v>#N/A</v>
      </c>
      <c r="K669" s="396" t="e">
        <f t="shared" si="548"/>
        <v>#N/A</v>
      </c>
      <c r="L669" s="368"/>
      <c r="M669" s="368"/>
      <c r="N669" s="372"/>
      <c r="O669" s="3" t="e">
        <f t="shared" si="549"/>
        <v>#N/A</v>
      </c>
      <c r="P669" s="397" t="e">
        <f t="shared" si="550"/>
        <v>#N/A</v>
      </c>
      <c r="Q669" s="3" t="e">
        <f t="shared" si="551"/>
        <v>#N/A</v>
      </c>
      <c r="R669" s="369" t="e">
        <f t="shared" si="552"/>
        <v>#N/A</v>
      </c>
      <c r="S669" s="369" t="e">
        <f t="shared" si="553"/>
        <v>#N/A</v>
      </c>
      <c r="T669" s="398" t="e">
        <f t="shared" si="554"/>
        <v>#N/A</v>
      </c>
      <c r="U669" s="368"/>
      <c r="V669" s="368"/>
      <c r="W669" s="368"/>
      <c r="X669" s="368"/>
      <c r="Y669" s="368"/>
      <c r="Z669" s="368"/>
      <c r="AA669" s="368"/>
      <c r="AB669" s="368"/>
      <c r="AC669" s="368"/>
      <c r="AD669" s="368"/>
      <c r="AE669" s="368"/>
      <c r="AF669" s="368"/>
      <c r="AG669" s="368"/>
      <c r="AH669" s="368"/>
      <c r="AI669" s="368"/>
      <c r="AJ669" s="368"/>
      <c r="AK669" s="368"/>
      <c r="AL669" s="368"/>
      <c r="AM669" s="368"/>
      <c r="AN669" s="368"/>
    </row>
    <row r="670" spans="1:40" ht="12.75" customHeight="1">
      <c r="A670" s="151">
        <f t="shared" si="542"/>
        <v>51</v>
      </c>
      <c r="B670" s="393">
        <f t="shared" si="555"/>
        <v>3060</v>
      </c>
      <c r="C670" s="186">
        <v>0</v>
      </c>
      <c r="D670" s="394">
        <f t="shared" si="543"/>
        <v>0</v>
      </c>
      <c r="E670" s="395" t="e">
        <f t="shared" ref="E670:F670" si="658">H669</f>
        <v>#N/A</v>
      </c>
      <c r="F670" s="375" t="e">
        <f t="shared" si="658"/>
        <v>#N/A</v>
      </c>
      <c r="G670" s="375" t="e">
        <f t="shared" si="545"/>
        <v>#N/A</v>
      </c>
      <c r="H670" s="395" t="e">
        <f t="shared" si="546"/>
        <v>#N/A</v>
      </c>
      <c r="I670" s="375" t="e">
        <f t="shared" si="547"/>
        <v>#N/A</v>
      </c>
      <c r="J670" s="395" t="e">
        <f t="shared" si="557"/>
        <v>#N/A</v>
      </c>
      <c r="K670" s="396" t="e">
        <f t="shared" si="548"/>
        <v>#N/A</v>
      </c>
      <c r="L670" s="368"/>
      <c r="M670" s="368"/>
      <c r="N670" s="372"/>
      <c r="O670" s="3" t="e">
        <f t="shared" si="549"/>
        <v>#N/A</v>
      </c>
      <c r="P670" s="397" t="e">
        <f t="shared" si="550"/>
        <v>#N/A</v>
      </c>
      <c r="Q670" s="3" t="e">
        <f t="shared" si="551"/>
        <v>#N/A</v>
      </c>
      <c r="R670" s="369" t="e">
        <f t="shared" si="552"/>
        <v>#N/A</v>
      </c>
      <c r="S670" s="369" t="e">
        <f t="shared" si="553"/>
        <v>#N/A</v>
      </c>
      <c r="T670" s="398" t="e">
        <f t="shared" si="554"/>
        <v>#N/A</v>
      </c>
      <c r="U670" s="368"/>
      <c r="V670" s="368"/>
      <c r="W670" s="368"/>
      <c r="X670" s="368"/>
      <c r="Y670" s="368"/>
      <c r="Z670" s="368"/>
      <c r="AA670" s="368"/>
      <c r="AB670" s="368"/>
      <c r="AC670" s="368"/>
      <c r="AD670" s="368"/>
      <c r="AE670" s="368"/>
      <c r="AF670" s="368"/>
      <c r="AG670" s="368"/>
      <c r="AH670" s="368"/>
      <c r="AI670" s="368"/>
      <c r="AJ670" s="368"/>
      <c r="AK670" s="368"/>
      <c r="AL670" s="368"/>
      <c r="AM670" s="368"/>
      <c r="AN670" s="368"/>
    </row>
    <row r="671" spans="1:40" ht="12.75" customHeight="1">
      <c r="A671" s="151">
        <f t="shared" si="542"/>
        <v>51.083333333333336</v>
      </c>
      <c r="B671" s="393">
        <f t="shared" si="555"/>
        <v>3065</v>
      </c>
      <c r="C671" s="186">
        <v>0</v>
      </c>
      <c r="D671" s="394">
        <f t="shared" si="543"/>
        <v>0</v>
      </c>
      <c r="E671" s="395" t="e">
        <f t="shared" ref="E671:F671" si="659">H670</f>
        <v>#N/A</v>
      </c>
      <c r="F671" s="375" t="e">
        <f t="shared" si="659"/>
        <v>#N/A</v>
      </c>
      <c r="G671" s="375" t="e">
        <f t="shared" si="545"/>
        <v>#N/A</v>
      </c>
      <c r="H671" s="395" t="e">
        <f t="shared" si="546"/>
        <v>#N/A</v>
      </c>
      <c r="I671" s="375" t="e">
        <f t="shared" si="547"/>
        <v>#N/A</v>
      </c>
      <c r="J671" s="395" t="e">
        <f t="shared" si="557"/>
        <v>#N/A</v>
      </c>
      <c r="K671" s="396" t="e">
        <f t="shared" si="548"/>
        <v>#N/A</v>
      </c>
      <c r="L671" s="368"/>
      <c r="M671" s="368"/>
      <c r="N671" s="372"/>
      <c r="O671" s="3" t="e">
        <f t="shared" si="549"/>
        <v>#N/A</v>
      </c>
      <c r="P671" s="397" t="e">
        <f t="shared" si="550"/>
        <v>#N/A</v>
      </c>
      <c r="Q671" s="3" t="e">
        <f t="shared" si="551"/>
        <v>#N/A</v>
      </c>
      <c r="R671" s="369" t="e">
        <f t="shared" si="552"/>
        <v>#N/A</v>
      </c>
      <c r="S671" s="369" t="e">
        <f t="shared" si="553"/>
        <v>#N/A</v>
      </c>
      <c r="T671" s="398" t="e">
        <f t="shared" si="554"/>
        <v>#N/A</v>
      </c>
      <c r="U671" s="368"/>
      <c r="V671" s="368"/>
      <c r="W671" s="368"/>
      <c r="X671" s="368"/>
      <c r="Y671" s="368"/>
      <c r="Z671" s="368"/>
      <c r="AA671" s="368"/>
      <c r="AB671" s="368"/>
      <c r="AC671" s="368"/>
      <c r="AD671" s="368"/>
      <c r="AE671" s="368"/>
      <c r="AF671" s="368"/>
      <c r="AG671" s="368"/>
      <c r="AH671" s="368"/>
      <c r="AI671" s="368"/>
      <c r="AJ671" s="368"/>
      <c r="AK671" s="368"/>
      <c r="AL671" s="368"/>
      <c r="AM671" s="368"/>
      <c r="AN671" s="368"/>
    </row>
    <row r="672" spans="1:40" ht="12.75" customHeight="1">
      <c r="A672" s="151">
        <f t="shared" si="542"/>
        <v>51.166666666666664</v>
      </c>
      <c r="B672" s="393">
        <f t="shared" si="555"/>
        <v>3070</v>
      </c>
      <c r="C672" s="186">
        <v>0</v>
      </c>
      <c r="D672" s="394">
        <f t="shared" si="543"/>
        <v>0</v>
      </c>
      <c r="E672" s="395" t="e">
        <f t="shared" ref="E672:F672" si="660">H671</f>
        <v>#N/A</v>
      </c>
      <c r="F672" s="375" t="e">
        <f t="shared" si="660"/>
        <v>#N/A</v>
      </c>
      <c r="G672" s="375" t="e">
        <f t="shared" si="545"/>
        <v>#N/A</v>
      </c>
      <c r="H672" s="395" t="e">
        <f t="shared" si="546"/>
        <v>#N/A</v>
      </c>
      <c r="I672" s="375" t="e">
        <f t="shared" si="547"/>
        <v>#N/A</v>
      </c>
      <c r="J672" s="395" t="e">
        <f t="shared" si="557"/>
        <v>#N/A</v>
      </c>
      <c r="K672" s="396" t="e">
        <f t="shared" si="548"/>
        <v>#N/A</v>
      </c>
      <c r="L672" s="368"/>
      <c r="M672" s="368"/>
      <c r="N672" s="372"/>
      <c r="O672" s="3" t="e">
        <f t="shared" si="549"/>
        <v>#N/A</v>
      </c>
      <c r="P672" s="397" t="e">
        <f t="shared" si="550"/>
        <v>#N/A</v>
      </c>
      <c r="Q672" s="3" t="e">
        <f t="shared" si="551"/>
        <v>#N/A</v>
      </c>
      <c r="R672" s="369" t="e">
        <f t="shared" si="552"/>
        <v>#N/A</v>
      </c>
      <c r="S672" s="369" t="e">
        <f t="shared" si="553"/>
        <v>#N/A</v>
      </c>
      <c r="T672" s="398" t="e">
        <f t="shared" si="554"/>
        <v>#N/A</v>
      </c>
      <c r="U672" s="368"/>
      <c r="V672" s="368"/>
      <c r="W672" s="368"/>
      <c r="X672" s="368"/>
      <c r="Y672" s="368"/>
      <c r="Z672" s="368"/>
      <c r="AA672" s="368"/>
      <c r="AB672" s="368"/>
      <c r="AC672" s="368"/>
      <c r="AD672" s="368"/>
      <c r="AE672" s="368"/>
      <c r="AF672" s="368"/>
      <c r="AG672" s="368"/>
      <c r="AH672" s="368"/>
      <c r="AI672" s="368"/>
      <c r="AJ672" s="368"/>
      <c r="AK672" s="368"/>
      <c r="AL672" s="368"/>
      <c r="AM672" s="368"/>
      <c r="AN672" s="368"/>
    </row>
    <row r="673" spans="1:40" ht="12.75" customHeight="1">
      <c r="A673" s="151">
        <f t="shared" si="542"/>
        <v>51.25</v>
      </c>
      <c r="B673" s="393">
        <f t="shared" si="555"/>
        <v>3075</v>
      </c>
      <c r="C673" s="186">
        <v>0</v>
      </c>
      <c r="D673" s="394">
        <f t="shared" si="543"/>
        <v>0</v>
      </c>
      <c r="E673" s="395" t="e">
        <f t="shared" ref="E673:F673" si="661">H672</f>
        <v>#N/A</v>
      </c>
      <c r="F673" s="375" t="e">
        <f t="shared" si="661"/>
        <v>#N/A</v>
      </c>
      <c r="G673" s="375" t="e">
        <f t="shared" si="545"/>
        <v>#N/A</v>
      </c>
      <c r="H673" s="395" t="e">
        <f t="shared" si="546"/>
        <v>#N/A</v>
      </c>
      <c r="I673" s="375" t="e">
        <f t="shared" si="547"/>
        <v>#N/A</v>
      </c>
      <c r="J673" s="395" t="e">
        <f t="shared" si="557"/>
        <v>#N/A</v>
      </c>
      <c r="K673" s="396" t="e">
        <f t="shared" si="548"/>
        <v>#N/A</v>
      </c>
      <c r="L673" s="368"/>
      <c r="M673" s="368"/>
      <c r="N673" s="372"/>
      <c r="O673" s="3" t="e">
        <f t="shared" si="549"/>
        <v>#N/A</v>
      </c>
      <c r="P673" s="397" t="e">
        <f t="shared" si="550"/>
        <v>#N/A</v>
      </c>
      <c r="Q673" s="3" t="e">
        <f t="shared" si="551"/>
        <v>#N/A</v>
      </c>
      <c r="R673" s="369" t="e">
        <f t="shared" si="552"/>
        <v>#N/A</v>
      </c>
      <c r="S673" s="369" t="e">
        <f t="shared" si="553"/>
        <v>#N/A</v>
      </c>
      <c r="T673" s="398" t="e">
        <f t="shared" si="554"/>
        <v>#N/A</v>
      </c>
      <c r="U673" s="368"/>
      <c r="V673" s="368"/>
      <c r="W673" s="368"/>
      <c r="X673" s="368"/>
      <c r="Y673" s="368"/>
      <c r="Z673" s="368"/>
      <c r="AA673" s="368"/>
      <c r="AB673" s="368"/>
      <c r="AC673" s="368"/>
      <c r="AD673" s="368"/>
      <c r="AE673" s="368"/>
      <c r="AF673" s="368"/>
      <c r="AG673" s="368"/>
      <c r="AH673" s="368"/>
      <c r="AI673" s="368"/>
      <c r="AJ673" s="368"/>
      <c r="AK673" s="368"/>
      <c r="AL673" s="368"/>
      <c r="AM673" s="368"/>
      <c r="AN673" s="368"/>
    </row>
    <row r="674" spans="1:40" ht="12.75" customHeight="1">
      <c r="A674" s="151">
        <f t="shared" si="542"/>
        <v>51.333333333333336</v>
      </c>
      <c r="B674" s="393">
        <f t="shared" si="555"/>
        <v>3080</v>
      </c>
      <c r="C674" s="186">
        <v>0</v>
      </c>
      <c r="D674" s="394">
        <f t="shared" si="543"/>
        <v>0</v>
      </c>
      <c r="E674" s="395" t="e">
        <f t="shared" ref="E674:F674" si="662">H673</f>
        <v>#N/A</v>
      </c>
      <c r="F674" s="375" t="e">
        <f t="shared" si="662"/>
        <v>#N/A</v>
      </c>
      <c r="G674" s="375" t="e">
        <f t="shared" si="545"/>
        <v>#N/A</v>
      </c>
      <c r="H674" s="395" t="e">
        <f t="shared" si="546"/>
        <v>#N/A</v>
      </c>
      <c r="I674" s="375" t="e">
        <f t="shared" si="547"/>
        <v>#N/A</v>
      </c>
      <c r="J674" s="395" t="e">
        <f t="shared" si="557"/>
        <v>#N/A</v>
      </c>
      <c r="K674" s="396" t="e">
        <f t="shared" si="548"/>
        <v>#N/A</v>
      </c>
      <c r="L674" s="368"/>
      <c r="M674" s="368"/>
      <c r="N674" s="372"/>
      <c r="O674" s="3" t="e">
        <f t="shared" si="549"/>
        <v>#N/A</v>
      </c>
      <c r="P674" s="397" t="e">
        <f t="shared" si="550"/>
        <v>#N/A</v>
      </c>
      <c r="Q674" s="3" t="e">
        <f t="shared" si="551"/>
        <v>#N/A</v>
      </c>
      <c r="R674" s="369" t="e">
        <f t="shared" si="552"/>
        <v>#N/A</v>
      </c>
      <c r="S674" s="369" t="e">
        <f t="shared" si="553"/>
        <v>#N/A</v>
      </c>
      <c r="T674" s="398" t="e">
        <f t="shared" si="554"/>
        <v>#N/A</v>
      </c>
      <c r="U674" s="368"/>
      <c r="V674" s="368"/>
      <c r="W674" s="368"/>
      <c r="X674" s="368"/>
      <c r="Y674" s="368"/>
      <c r="Z674" s="368"/>
      <c r="AA674" s="368"/>
      <c r="AB674" s="368"/>
      <c r="AC674" s="368"/>
      <c r="AD674" s="368"/>
      <c r="AE674" s="368"/>
      <c r="AF674" s="368"/>
      <c r="AG674" s="368"/>
      <c r="AH674" s="368"/>
      <c r="AI674" s="368"/>
      <c r="AJ674" s="368"/>
      <c r="AK674" s="368"/>
      <c r="AL674" s="368"/>
      <c r="AM674" s="368"/>
      <c r="AN674" s="368"/>
    </row>
    <row r="675" spans="1:40" ht="12.75" customHeight="1">
      <c r="A675" s="151">
        <f t="shared" si="542"/>
        <v>51.416666666666664</v>
      </c>
      <c r="B675" s="393">
        <f t="shared" si="555"/>
        <v>3085</v>
      </c>
      <c r="C675" s="186">
        <v>0</v>
      </c>
      <c r="D675" s="394">
        <f t="shared" si="543"/>
        <v>0</v>
      </c>
      <c r="E675" s="395" t="e">
        <f t="shared" ref="E675:F675" si="663">H674</f>
        <v>#N/A</v>
      </c>
      <c r="F675" s="375" t="e">
        <f t="shared" si="663"/>
        <v>#N/A</v>
      </c>
      <c r="G675" s="375" t="e">
        <f t="shared" si="545"/>
        <v>#N/A</v>
      </c>
      <c r="H675" s="395" t="e">
        <f t="shared" si="546"/>
        <v>#N/A</v>
      </c>
      <c r="I675" s="375" t="e">
        <f t="shared" si="547"/>
        <v>#N/A</v>
      </c>
      <c r="J675" s="395" t="e">
        <f t="shared" si="557"/>
        <v>#N/A</v>
      </c>
      <c r="K675" s="396" t="e">
        <f t="shared" si="548"/>
        <v>#N/A</v>
      </c>
      <c r="L675" s="368"/>
      <c r="M675" s="368"/>
      <c r="N675" s="372"/>
      <c r="O675" s="3" t="e">
        <f t="shared" si="549"/>
        <v>#N/A</v>
      </c>
      <c r="P675" s="397" t="e">
        <f t="shared" si="550"/>
        <v>#N/A</v>
      </c>
      <c r="Q675" s="3" t="e">
        <f t="shared" si="551"/>
        <v>#N/A</v>
      </c>
      <c r="R675" s="369" t="e">
        <f t="shared" si="552"/>
        <v>#N/A</v>
      </c>
      <c r="S675" s="369" t="e">
        <f t="shared" si="553"/>
        <v>#N/A</v>
      </c>
      <c r="T675" s="398" t="e">
        <f t="shared" si="554"/>
        <v>#N/A</v>
      </c>
      <c r="U675" s="368"/>
      <c r="V675" s="368"/>
      <c r="W675" s="368"/>
      <c r="X675" s="368"/>
      <c r="Y675" s="368"/>
      <c r="Z675" s="368"/>
      <c r="AA675" s="368"/>
      <c r="AB675" s="368"/>
      <c r="AC675" s="368"/>
      <c r="AD675" s="368"/>
      <c r="AE675" s="368"/>
      <c r="AF675" s="368"/>
      <c r="AG675" s="368"/>
      <c r="AH675" s="368"/>
      <c r="AI675" s="368"/>
      <c r="AJ675" s="368"/>
      <c r="AK675" s="368"/>
      <c r="AL675" s="368"/>
      <c r="AM675" s="368"/>
      <c r="AN675" s="368"/>
    </row>
    <row r="676" spans="1:40" ht="12.75" customHeight="1">
      <c r="A676" s="151">
        <f t="shared" si="542"/>
        <v>51.5</v>
      </c>
      <c r="B676" s="393">
        <f t="shared" si="555"/>
        <v>3090</v>
      </c>
      <c r="C676" s="186">
        <v>0</v>
      </c>
      <c r="D676" s="394">
        <f t="shared" si="543"/>
        <v>0</v>
      </c>
      <c r="E676" s="395" t="e">
        <f t="shared" ref="E676:F676" si="664">H675</f>
        <v>#N/A</v>
      </c>
      <c r="F676" s="375" t="e">
        <f t="shared" si="664"/>
        <v>#N/A</v>
      </c>
      <c r="G676" s="375" t="e">
        <f t="shared" si="545"/>
        <v>#N/A</v>
      </c>
      <c r="H676" s="395" t="e">
        <f t="shared" si="546"/>
        <v>#N/A</v>
      </c>
      <c r="I676" s="375" t="e">
        <f t="shared" si="547"/>
        <v>#N/A</v>
      </c>
      <c r="J676" s="395" t="e">
        <f t="shared" si="557"/>
        <v>#N/A</v>
      </c>
      <c r="K676" s="396" t="e">
        <f t="shared" si="548"/>
        <v>#N/A</v>
      </c>
      <c r="L676" s="368"/>
      <c r="M676" s="368"/>
      <c r="N676" s="372"/>
      <c r="O676" s="3" t="e">
        <f t="shared" si="549"/>
        <v>#N/A</v>
      </c>
      <c r="P676" s="397" t="e">
        <f t="shared" si="550"/>
        <v>#N/A</v>
      </c>
      <c r="Q676" s="3" t="e">
        <f t="shared" si="551"/>
        <v>#N/A</v>
      </c>
      <c r="R676" s="369" t="e">
        <f t="shared" si="552"/>
        <v>#N/A</v>
      </c>
      <c r="S676" s="369" t="e">
        <f t="shared" si="553"/>
        <v>#N/A</v>
      </c>
      <c r="T676" s="398" t="e">
        <f t="shared" si="554"/>
        <v>#N/A</v>
      </c>
      <c r="U676" s="368"/>
      <c r="V676" s="368"/>
      <c r="W676" s="368"/>
      <c r="X676" s="368"/>
      <c r="Y676" s="368"/>
      <c r="Z676" s="368"/>
      <c r="AA676" s="368"/>
      <c r="AB676" s="368"/>
      <c r="AC676" s="368"/>
      <c r="AD676" s="368"/>
      <c r="AE676" s="368"/>
      <c r="AF676" s="368"/>
      <c r="AG676" s="368"/>
      <c r="AH676" s="368"/>
      <c r="AI676" s="368"/>
      <c r="AJ676" s="368"/>
      <c r="AK676" s="368"/>
      <c r="AL676" s="368"/>
      <c r="AM676" s="368"/>
      <c r="AN676" s="368"/>
    </row>
    <row r="677" spans="1:40" ht="12.75" customHeight="1">
      <c r="A677" s="151">
        <f t="shared" si="542"/>
        <v>51.583333333333336</v>
      </c>
      <c r="B677" s="393">
        <f t="shared" si="555"/>
        <v>3095</v>
      </c>
      <c r="C677" s="186">
        <v>0</v>
      </c>
      <c r="D677" s="394">
        <f t="shared" si="543"/>
        <v>0</v>
      </c>
      <c r="E677" s="395" t="e">
        <f t="shared" ref="E677:F677" si="665">H676</f>
        <v>#N/A</v>
      </c>
      <c r="F677" s="375" t="e">
        <f t="shared" si="665"/>
        <v>#N/A</v>
      </c>
      <c r="G677" s="375" t="e">
        <f t="shared" si="545"/>
        <v>#N/A</v>
      </c>
      <c r="H677" s="395" t="e">
        <f t="shared" si="546"/>
        <v>#N/A</v>
      </c>
      <c r="I677" s="375" t="e">
        <f t="shared" si="547"/>
        <v>#N/A</v>
      </c>
      <c r="J677" s="395" t="e">
        <f t="shared" si="557"/>
        <v>#N/A</v>
      </c>
      <c r="K677" s="396" t="e">
        <f t="shared" si="548"/>
        <v>#N/A</v>
      </c>
      <c r="L677" s="368"/>
      <c r="M677" s="368"/>
      <c r="N677" s="372"/>
      <c r="O677" s="3" t="e">
        <f t="shared" si="549"/>
        <v>#N/A</v>
      </c>
      <c r="P677" s="397" t="e">
        <f t="shared" si="550"/>
        <v>#N/A</v>
      </c>
      <c r="Q677" s="3" t="e">
        <f t="shared" si="551"/>
        <v>#N/A</v>
      </c>
      <c r="R677" s="369" t="e">
        <f t="shared" si="552"/>
        <v>#N/A</v>
      </c>
      <c r="S677" s="369" t="e">
        <f t="shared" si="553"/>
        <v>#N/A</v>
      </c>
      <c r="T677" s="398" t="e">
        <f t="shared" si="554"/>
        <v>#N/A</v>
      </c>
      <c r="U677" s="368"/>
      <c r="V677" s="368"/>
      <c r="W677" s="368"/>
      <c r="X677" s="368"/>
      <c r="Y677" s="368"/>
      <c r="Z677" s="368"/>
      <c r="AA677" s="368"/>
      <c r="AB677" s="368"/>
      <c r="AC677" s="368"/>
      <c r="AD677" s="368"/>
      <c r="AE677" s="368"/>
      <c r="AF677" s="368"/>
      <c r="AG677" s="368"/>
      <c r="AH677" s="368"/>
      <c r="AI677" s="368"/>
      <c r="AJ677" s="368"/>
      <c r="AK677" s="368"/>
      <c r="AL677" s="368"/>
      <c r="AM677" s="368"/>
      <c r="AN677" s="368"/>
    </row>
    <row r="678" spans="1:40" ht="12.75" customHeight="1">
      <c r="A678" s="151">
        <f t="shared" si="542"/>
        <v>51.666666666666664</v>
      </c>
      <c r="B678" s="393">
        <f t="shared" si="555"/>
        <v>3100</v>
      </c>
      <c r="C678" s="186">
        <v>0</v>
      </c>
      <c r="D678" s="394">
        <f t="shared" si="543"/>
        <v>0</v>
      </c>
      <c r="E678" s="395" t="e">
        <f t="shared" ref="E678:F678" si="666">H677</f>
        <v>#N/A</v>
      </c>
      <c r="F678" s="375" t="e">
        <f t="shared" si="666"/>
        <v>#N/A</v>
      </c>
      <c r="G678" s="375" t="e">
        <f t="shared" si="545"/>
        <v>#N/A</v>
      </c>
      <c r="H678" s="395" t="e">
        <f t="shared" si="546"/>
        <v>#N/A</v>
      </c>
      <c r="I678" s="375" t="e">
        <f t="shared" si="547"/>
        <v>#N/A</v>
      </c>
      <c r="J678" s="395" t="e">
        <f t="shared" si="557"/>
        <v>#N/A</v>
      </c>
      <c r="K678" s="396" t="e">
        <f t="shared" si="548"/>
        <v>#N/A</v>
      </c>
      <c r="L678" s="368"/>
      <c r="M678" s="368"/>
      <c r="N678" s="372"/>
      <c r="O678" s="3" t="e">
        <f t="shared" si="549"/>
        <v>#N/A</v>
      </c>
      <c r="P678" s="397" t="e">
        <f t="shared" si="550"/>
        <v>#N/A</v>
      </c>
      <c r="Q678" s="3" t="e">
        <f t="shared" si="551"/>
        <v>#N/A</v>
      </c>
      <c r="R678" s="369" t="e">
        <f t="shared" si="552"/>
        <v>#N/A</v>
      </c>
      <c r="S678" s="369" t="e">
        <f t="shared" si="553"/>
        <v>#N/A</v>
      </c>
      <c r="T678" s="398" t="e">
        <f t="shared" si="554"/>
        <v>#N/A</v>
      </c>
      <c r="U678" s="368"/>
      <c r="V678" s="368"/>
      <c r="W678" s="368"/>
      <c r="X678" s="368"/>
      <c r="Y678" s="368"/>
      <c r="Z678" s="368"/>
      <c r="AA678" s="368"/>
      <c r="AB678" s="368"/>
      <c r="AC678" s="368"/>
      <c r="AD678" s="368"/>
      <c r="AE678" s="368"/>
      <c r="AF678" s="368"/>
      <c r="AG678" s="368"/>
      <c r="AH678" s="368"/>
      <c r="AI678" s="368"/>
      <c r="AJ678" s="368"/>
      <c r="AK678" s="368"/>
      <c r="AL678" s="368"/>
      <c r="AM678" s="368"/>
      <c r="AN678" s="368"/>
    </row>
    <row r="679" spans="1:40" ht="12.75" customHeight="1">
      <c r="A679" s="151">
        <f t="shared" si="542"/>
        <v>51.75</v>
      </c>
      <c r="B679" s="393">
        <f t="shared" si="555"/>
        <v>3105</v>
      </c>
      <c r="C679" s="186">
        <v>0</v>
      </c>
      <c r="D679" s="394">
        <f t="shared" si="543"/>
        <v>0</v>
      </c>
      <c r="E679" s="395" t="e">
        <f t="shared" ref="E679:F679" si="667">H678</f>
        <v>#N/A</v>
      </c>
      <c r="F679" s="375" t="e">
        <f t="shared" si="667"/>
        <v>#N/A</v>
      </c>
      <c r="G679" s="375" t="e">
        <f t="shared" si="545"/>
        <v>#N/A</v>
      </c>
      <c r="H679" s="395" t="e">
        <f t="shared" si="546"/>
        <v>#N/A</v>
      </c>
      <c r="I679" s="375" t="e">
        <f t="shared" si="547"/>
        <v>#N/A</v>
      </c>
      <c r="J679" s="395" t="e">
        <f t="shared" si="557"/>
        <v>#N/A</v>
      </c>
      <c r="K679" s="396" t="e">
        <f t="shared" si="548"/>
        <v>#N/A</v>
      </c>
      <c r="L679" s="368"/>
      <c r="M679" s="368"/>
      <c r="N679" s="372"/>
      <c r="O679" s="3" t="e">
        <f t="shared" si="549"/>
        <v>#N/A</v>
      </c>
      <c r="P679" s="397" t="e">
        <f t="shared" si="550"/>
        <v>#N/A</v>
      </c>
      <c r="Q679" s="3" t="e">
        <f t="shared" si="551"/>
        <v>#N/A</v>
      </c>
      <c r="R679" s="369" t="e">
        <f t="shared" si="552"/>
        <v>#N/A</v>
      </c>
      <c r="S679" s="369" t="e">
        <f t="shared" si="553"/>
        <v>#N/A</v>
      </c>
      <c r="T679" s="398" t="e">
        <f t="shared" si="554"/>
        <v>#N/A</v>
      </c>
      <c r="U679" s="368"/>
      <c r="V679" s="368"/>
      <c r="W679" s="368"/>
      <c r="X679" s="368"/>
      <c r="Y679" s="368"/>
      <c r="Z679" s="368"/>
      <c r="AA679" s="368"/>
      <c r="AB679" s="368"/>
      <c r="AC679" s="368"/>
      <c r="AD679" s="368"/>
      <c r="AE679" s="368"/>
      <c r="AF679" s="368"/>
      <c r="AG679" s="368"/>
      <c r="AH679" s="368"/>
      <c r="AI679" s="368"/>
      <c r="AJ679" s="368"/>
      <c r="AK679" s="368"/>
      <c r="AL679" s="368"/>
      <c r="AM679" s="368"/>
      <c r="AN679" s="368"/>
    </row>
    <row r="680" spans="1:40" ht="12.75" customHeight="1">
      <c r="A680" s="151">
        <f t="shared" si="542"/>
        <v>51.833333333333336</v>
      </c>
      <c r="B680" s="393">
        <f t="shared" si="555"/>
        <v>3110</v>
      </c>
      <c r="C680" s="186">
        <v>0</v>
      </c>
      <c r="D680" s="394">
        <f t="shared" si="543"/>
        <v>0</v>
      </c>
      <c r="E680" s="395" t="e">
        <f t="shared" ref="E680:F680" si="668">H679</f>
        <v>#N/A</v>
      </c>
      <c r="F680" s="375" t="e">
        <f t="shared" si="668"/>
        <v>#N/A</v>
      </c>
      <c r="G680" s="375" t="e">
        <f t="shared" si="545"/>
        <v>#N/A</v>
      </c>
      <c r="H680" s="395" t="e">
        <f t="shared" si="546"/>
        <v>#N/A</v>
      </c>
      <c r="I680" s="375" t="e">
        <f t="shared" si="547"/>
        <v>#N/A</v>
      </c>
      <c r="J680" s="395" t="e">
        <f t="shared" si="557"/>
        <v>#N/A</v>
      </c>
      <c r="K680" s="396" t="e">
        <f t="shared" si="548"/>
        <v>#N/A</v>
      </c>
      <c r="L680" s="368"/>
      <c r="M680" s="368"/>
      <c r="N680" s="372"/>
      <c r="O680" s="3" t="e">
        <f t="shared" si="549"/>
        <v>#N/A</v>
      </c>
      <c r="P680" s="397" t="e">
        <f t="shared" si="550"/>
        <v>#N/A</v>
      </c>
      <c r="Q680" s="3" t="e">
        <f t="shared" si="551"/>
        <v>#N/A</v>
      </c>
      <c r="R680" s="369" t="e">
        <f t="shared" si="552"/>
        <v>#N/A</v>
      </c>
      <c r="S680" s="369" t="e">
        <f t="shared" si="553"/>
        <v>#N/A</v>
      </c>
      <c r="T680" s="398" t="e">
        <f t="shared" si="554"/>
        <v>#N/A</v>
      </c>
      <c r="U680" s="368"/>
      <c r="V680" s="368"/>
      <c r="W680" s="368"/>
      <c r="X680" s="368"/>
      <c r="Y680" s="368"/>
      <c r="Z680" s="368"/>
      <c r="AA680" s="368"/>
      <c r="AB680" s="368"/>
      <c r="AC680" s="368"/>
      <c r="AD680" s="368"/>
      <c r="AE680" s="368"/>
      <c r="AF680" s="368"/>
      <c r="AG680" s="368"/>
      <c r="AH680" s="368"/>
      <c r="AI680" s="368"/>
      <c r="AJ680" s="368"/>
      <c r="AK680" s="368"/>
      <c r="AL680" s="368"/>
      <c r="AM680" s="368"/>
      <c r="AN680" s="368"/>
    </row>
    <row r="681" spans="1:40" ht="12.75" customHeight="1">
      <c r="A681" s="151">
        <f t="shared" si="542"/>
        <v>51.916666666666664</v>
      </c>
      <c r="B681" s="393">
        <f t="shared" si="555"/>
        <v>3115</v>
      </c>
      <c r="C681" s="186">
        <v>0</v>
      </c>
      <c r="D681" s="394">
        <f t="shared" si="543"/>
        <v>0</v>
      </c>
      <c r="E681" s="395" t="e">
        <f t="shared" ref="E681:F681" si="669">H680</f>
        <v>#N/A</v>
      </c>
      <c r="F681" s="375" t="e">
        <f t="shared" si="669"/>
        <v>#N/A</v>
      </c>
      <c r="G681" s="375" t="e">
        <f t="shared" si="545"/>
        <v>#N/A</v>
      </c>
      <c r="H681" s="395" t="e">
        <f t="shared" si="546"/>
        <v>#N/A</v>
      </c>
      <c r="I681" s="375" t="e">
        <f t="shared" si="547"/>
        <v>#N/A</v>
      </c>
      <c r="J681" s="395" t="e">
        <f t="shared" si="557"/>
        <v>#N/A</v>
      </c>
      <c r="K681" s="396" t="e">
        <f t="shared" si="548"/>
        <v>#N/A</v>
      </c>
      <c r="L681" s="368"/>
      <c r="M681" s="368"/>
      <c r="N681" s="372"/>
      <c r="O681" s="3" t="e">
        <f t="shared" si="549"/>
        <v>#N/A</v>
      </c>
      <c r="P681" s="397" t="e">
        <f t="shared" si="550"/>
        <v>#N/A</v>
      </c>
      <c r="Q681" s="3" t="e">
        <f t="shared" si="551"/>
        <v>#N/A</v>
      </c>
      <c r="R681" s="369" t="e">
        <f t="shared" si="552"/>
        <v>#N/A</v>
      </c>
      <c r="S681" s="369" t="e">
        <f t="shared" si="553"/>
        <v>#N/A</v>
      </c>
      <c r="T681" s="398" t="e">
        <f t="shared" si="554"/>
        <v>#N/A</v>
      </c>
      <c r="U681" s="368"/>
      <c r="V681" s="368"/>
      <c r="W681" s="368"/>
      <c r="X681" s="368"/>
      <c r="Y681" s="368"/>
      <c r="Z681" s="368"/>
      <c r="AA681" s="368"/>
      <c r="AB681" s="368"/>
      <c r="AC681" s="368"/>
      <c r="AD681" s="368"/>
      <c r="AE681" s="368"/>
      <c r="AF681" s="368"/>
      <c r="AG681" s="368"/>
      <c r="AH681" s="368"/>
      <c r="AI681" s="368"/>
      <c r="AJ681" s="368"/>
      <c r="AK681" s="368"/>
      <c r="AL681" s="368"/>
      <c r="AM681" s="368"/>
      <c r="AN681" s="368"/>
    </row>
    <row r="682" spans="1:40" ht="12.75" customHeight="1">
      <c r="A682" s="151">
        <f t="shared" si="542"/>
        <v>52</v>
      </c>
      <c r="B682" s="393">
        <f t="shared" si="555"/>
        <v>3120</v>
      </c>
      <c r="C682" s="186">
        <v>0</v>
      </c>
      <c r="D682" s="394">
        <f t="shared" si="543"/>
        <v>0</v>
      </c>
      <c r="E682" s="395" t="e">
        <f t="shared" ref="E682:F682" si="670">H681</f>
        <v>#N/A</v>
      </c>
      <c r="F682" s="375" t="e">
        <f t="shared" si="670"/>
        <v>#N/A</v>
      </c>
      <c r="G682" s="375" t="e">
        <f t="shared" si="545"/>
        <v>#N/A</v>
      </c>
      <c r="H682" s="395" t="e">
        <f t="shared" si="546"/>
        <v>#N/A</v>
      </c>
      <c r="I682" s="375" t="e">
        <f t="shared" si="547"/>
        <v>#N/A</v>
      </c>
      <c r="J682" s="395" t="e">
        <f t="shared" si="557"/>
        <v>#N/A</v>
      </c>
      <c r="K682" s="396" t="e">
        <f t="shared" si="548"/>
        <v>#N/A</v>
      </c>
      <c r="L682" s="368"/>
      <c r="M682" s="368"/>
      <c r="N682" s="372"/>
      <c r="O682" s="3" t="e">
        <f t="shared" si="549"/>
        <v>#N/A</v>
      </c>
      <c r="P682" s="397" t="e">
        <f t="shared" si="550"/>
        <v>#N/A</v>
      </c>
      <c r="Q682" s="3" t="e">
        <f t="shared" si="551"/>
        <v>#N/A</v>
      </c>
      <c r="R682" s="369" t="e">
        <f t="shared" si="552"/>
        <v>#N/A</v>
      </c>
      <c r="S682" s="369" t="e">
        <f t="shared" si="553"/>
        <v>#N/A</v>
      </c>
      <c r="T682" s="398" t="e">
        <f t="shared" si="554"/>
        <v>#N/A</v>
      </c>
      <c r="U682" s="368"/>
      <c r="V682" s="368"/>
      <c r="W682" s="368"/>
      <c r="X682" s="368"/>
      <c r="Y682" s="368"/>
      <c r="Z682" s="368"/>
      <c r="AA682" s="368"/>
      <c r="AB682" s="368"/>
      <c r="AC682" s="368"/>
      <c r="AD682" s="368"/>
      <c r="AE682" s="368"/>
      <c r="AF682" s="368"/>
      <c r="AG682" s="368"/>
      <c r="AH682" s="368"/>
      <c r="AI682" s="368"/>
      <c r="AJ682" s="368"/>
      <c r="AK682" s="368"/>
      <c r="AL682" s="368"/>
      <c r="AM682" s="368"/>
      <c r="AN682" s="368"/>
    </row>
    <row r="683" spans="1:40" ht="12.75" customHeight="1">
      <c r="A683" s="151">
        <f t="shared" si="542"/>
        <v>52.083333333333336</v>
      </c>
      <c r="B683" s="393">
        <f t="shared" si="555"/>
        <v>3125</v>
      </c>
      <c r="C683" s="186">
        <v>0</v>
      </c>
      <c r="D683" s="394">
        <f t="shared" si="543"/>
        <v>0</v>
      </c>
      <c r="E683" s="395" t="e">
        <f t="shared" ref="E683:F683" si="671">H682</f>
        <v>#N/A</v>
      </c>
      <c r="F683" s="375" t="e">
        <f t="shared" si="671"/>
        <v>#N/A</v>
      </c>
      <c r="G683" s="375" t="e">
        <f t="shared" si="545"/>
        <v>#N/A</v>
      </c>
      <c r="H683" s="395" t="e">
        <f t="shared" si="546"/>
        <v>#N/A</v>
      </c>
      <c r="I683" s="375" t="e">
        <f t="shared" si="547"/>
        <v>#N/A</v>
      </c>
      <c r="J683" s="395" t="e">
        <f t="shared" si="557"/>
        <v>#N/A</v>
      </c>
      <c r="K683" s="396" t="e">
        <f t="shared" si="548"/>
        <v>#N/A</v>
      </c>
      <c r="L683" s="368"/>
      <c r="M683" s="368"/>
      <c r="N683" s="372"/>
      <c r="O683" s="3" t="e">
        <f t="shared" si="549"/>
        <v>#N/A</v>
      </c>
      <c r="P683" s="397" t="e">
        <f t="shared" si="550"/>
        <v>#N/A</v>
      </c>
      <c r="Q683" s="3" t="e">
        <f t="shared" si="551"/>
        <v>#N/A</v>
      </c>
      <c r="R683" s="369" t="e">
        <f t="shared" si="552"/>
        <v>#N/A</v>
      </c>
      <c r="S683" s="369" t="e">
        <f t="shared" si="553"/>
        <v>#N/A</v>
      </c>
      <c r="T683" s="398" t="e">
        <f t="shared" si="554"/>
        <v>#N/A</v>
      </c>
      <c r="U683" s="368"/>
      <c r="V683" s="368"/>
      <c r="W683" s="368"/>
      <c r="X683" s="368"/>
      <c r="Y683" s="368"/>
      <c r="Z683" s="368"/>
      <c r="AA683" s="368"/>
      <c r="AB683" s="368"/>
      <c r="AC683" s="368"/>
      <c r="AD683" s="368"/>
      <c r="AE683" s="368"/>
      <c r="AF683" s="368"/>
      <c r="AG683" s="368"/>
      <c r="AH683" s="368"/>
      <c r="AI683" s="368"/>
      <c r="AJ683" s="368"/>
      <c r="AK683" s="368"/>
      <c r="AL683" s="368"/>
      <c r="AM683" s="368"/>
      <c r="AN683" s="368"/>
    </row>
    <row r="684" spans="1:40" ht="12.75" customHeight="1">
      <c r="A684" s="151">
        <f t="shared" si="542"/>
        <v>52.166666666666664</v>
      </c>
      <c r="B684" s="393">
        <f t="shared" si="555"/>
        <v>3130</v>
      </c>
      <c r="C684" s="186">
        <v>0</v>
      </c>
      <c r="D684" s="394">
        <f t="shared" si="543"/>
        <v>0</v>
      </c>
      <c r="E684" s="395" t="e">
        <f t="shared" ref="E684:F684" si="672">H683</f>
        <v>#N/A</v>
      </c>
      <c r="F684" s="375" t="e">
        <f t="shared" si="672"/>
        <v>#N/A</v>
      </c>
      <c r="G684" s="375" t="e">
        <f t="shared" si="545"/>
        <v>#N/A</v>
      </c>
      <c r="H684" s="395" t="e">
        <f t="shared" si="546"/>
        <v>#N/A</v>
      </c>
      <c r="I684" s="375" t="e">
        <f t="shared" si="547"/>
        <v>#N/A</v>
      </c>
      <c r="J684" s="395" t="e">
        <f t="shared" si="557"/>
        <v>#N/A</v>
      </c>
      <c r="K684" s="396" t="e">
        <f t="shared" si="548"/>
        <v>#N/A</v>
      </c>
      <c r="L684" s="368"/>
      <c r="M684" s="368"/>
      <c r="N684" s="372"/>
      <c r="O684" s="3" t="e">
        <f t="shared" si="549"/>
        <v>#N/A</v>
      </c>
      <c r="P684" s="397" t="e">
        <f t="shared" si="550"/>
        <v>#N/A</v>
      </c>
      <c r="Q684" s="3" t="e">
        <f t="shared" si="551"/>
        <v>#N/A</v>
      </c>
      <c r="R684" s="369" t="e">
        <f t="shared" si="552"/>
        <v>#N/A</v>
      </c>
      <c r="S684" s="369" t="e">
        <f t="shared" si="553"/>
        <v>#N/A</v>
      </c>
      <c r="T684" s="398" t="e">
        <f t="shared" si="554"/>
        <v>#N/A</v>
      </c>
      <c r="U684" s="368"/>
      <c r="V684" s="368"/>
      <c r="W684" s="368"/>
      <c r="X684" s="368"/>
      <c r="Y684" s="368"/>
      <c r="Z684" s="368"/>
      <c r="AA684" s="368"/>
      <c r="AB684" s="368"/>
      <c r="AC684" s="368"/>
      <c r="AD684" s="368"/>
      <c r="AE684" s="368"/>
      <c r="AF684" s="368"/>
      <c r="AG684" s="368"/>
      <c r="AH684" s="368"/>
      <c r="AI684" s="368"/>
      <c r="AJ684" s="368"/>
      <c r="AK684" s="368"/>
      <c r="AL684" s="368"/>
      <c r="AM684" s="368"/>
      <c r="AN684" s="368"/>
    </row>
    <row r="685" spans="1:40" ht="12.75" customHeight="1">
      <c r="A685" s="151">
        <f t="shared" si="542"/>
        <v>52.25</v>
      </c>
      <c r="B685" s="393">
        <f t="shared" si="555"/>
        <v>3135</v>
      </c>
      <c r="C685" s="186">
        <v>0</v>
      </c>
      <c r="D685" s="394">
        <f t="shared" si="543"/>
        <v>0</v>
      </c>
      <c r="E685" s="395" t="e">
        <f t="shared" ref="E685:F685" si="673">H684</f>
        <v>#N/A</v>
      </c>
      <c r="F685" s="375" t="e">
        <f t="shared" si="673"/>
        <v>#N/A</v>
      </c>
      <c r="G685" s="375" t="e">
        <f t="shared" si="545"/>
        <v>#N/A</v>
      </c>
      <c r="H685" s="395" t="e">
        <f t="shared" si="546"/>
        <v>#N/A</v>
      </c>
      <c r="I685" s="375" t="e">
        <f t="shared" si="547"/>
        <v>#N/A</v>
      </c>
      <c r="J685" s="395" t="e">
        <f t="shared" si="557"/>
        <v>#N/A</v>
      </c>
      <c r="K685" s="396" t="e">
        <f t="shared" si="548"/>
        <v>#N/A</v>
      </c>
      <c r="L685" s="368"/>
      <c r="M685" s="368"/>
      <c r="N685" s="372"/>
      <c r="O685" s="3" t="e">
        <f t="shared" si="549"/>
        <v>#N/A</v>
      </c>
      <c r="P685" s="397" t="e">
        <f t="shared" si="550"/>
        <v>#N/A</v>
      </c>
      <c r="Q685" s="3" t="e">
        <f t="shared" si="551"/>
        <v>#N/A</v>
      </c>
      <c r="R685" s="369" t="e">
        <f t="shared" si="552"/>
        <v>#N/A</v>
      </c>
      <c r="S685" s="369" t="e">
        <f t="shared" si="553"/>
        <v>#N/A</v>
      </c>
      <c r="T685" s="398" t="e">
        <f t="shared" si="554"/>
        <v>#N/A</v>
      </c>
      <c r="U685" s="368"/>
      <c r="V685" s="368"/>
      <c r="W685" s="368"/>
      <c r="X685" s="368"/>
      <c r="Y685" s="368"/>
      <c r="Z685" s="368"/>
      <c r="AA685" s="368"/>
      <c r="AB685" s="368"/>
      <c r="AC685" s="368"/>
      <c r="AD685" s="368"/>
      <c r="AE685" s="368"/>
      <c r="AF685" s="368"/>
      <c r="AG685" s="368"/>
      <c r="AH685" s="368"/>
      <c r="AI685" s="368"/>
      <c r="AJ685" s="368"/>
      <c r="AK685" s="368"/>
      <c r="AL685" s="368"/>
      <c r="AM685" s="368"/>
      <c r="AN685" s="368"/>
    </row>
    <row r="686" spans="1:40" ht="12.75" customHeight="1">
      <c r="A686" s="151">
        <f t="shared" si="542"/>
        <v>52.333333333333336</v>
      </c>
      <c r="B686" s="393">
        <f t="shared" si="555"/>
        <v>3140</v>
      </c>
      <c r="C686" s="186">
        <v>0</v>
      </c>
      <c r="D686" s="394">
        <f t="shared" si="543"/>
        <v>0</v>
      </c>
      <c r="E686" s="395" t="e">
        <f t="shared" ref="E686:F686" si="674">H685</f>
        <v>#N/A</v>
      </c>
      <c r="F686" s="375" t="e">
        <f t="shared" si="674"/>
        <v>#N/A</v>
      </c>
      <c r="G686" s="375" t="e">
        <f t="shared" si="545"/>
        <v>#N/A</v>
      </c>
      <c r="H686" s="395" t="e">
        <f t="shared" si="546"/>
        <v>#N/A</v>
      </c>
      <c r="I686" s="375" t="e">
        <f t="shared" si="547"/>
        <v>#N/A</v>
      </c>
      <c r="J686" s="395" t="e">
        <f t="shared" si="557"/>
        <v>#N/A</v>
      </c>
      <c r="K686" s="396" t="e">
        <f t="shared" si="548"/>
        <v>#N/A</v>
      </c>
      <c r="L686" s="368"/>
      <c r="M686" s="368"/>
      <c r="N686" s="372"/>
      <c r="O686" s="3" t="e">
        <f t="shared" si="549"/>
        <v>#N/A</v>
      </c>
      <c r="P686" s="397" t="e">
        <f t="shared" si="550"/>
        <v>#N/A</v>
      </c>
      <c r="Q686" s="3" t="e">
        <f t="shared" si="551"/>
        <v>#N/A</v>
      </c>
      <c r="R686" s="369" t="e">
        <f t="shared" si="552"/>
        <v>#N/A</v>
      </c>
      <c r="S686" s="369" t="e">
        <f t="shared" si="553"/>
        <v>#N/A</v>
      </c>
      <c r="T686" s="398" t="e">
        <f t="shared" si="554"/>
        <v>#N/A</v>
      </c>
      <c r="U686" s="368"/>
      <c r="V686" s="368"/>
      <c r="W686" s="368"/>
      <c r="X686" s="368"/>
      <c r="Y686" s="368"/>
      <c r="Z686" s="368"/>
      <c r="AA686" s="368"/>
      <c r="AB686" s="368"/>
      <c r="AC686" s="368"/>
      <c r="AD686" s="368"/>
      <c r="AE686" s="368"/>
      <c r="AF686" s="368"/>
      <c r="AG686" s="368"/>
      <c r="AH686" s="368"/>
      <c r="AI686" s="368"/>
      <c r="AJ686" s="368"/>
      <c r="AK686" s="368"/>
      <c r="AL686" s="368"/>
      <c r="AM686" s="368"/>
      <c r="AN686" s="368"/>
    </row>
    <row r="687" spans="1:40" ht="12.75" customHeight="1">
      <c r="A687" s="151">
        <f t="shared" si="542"/>
        <v>52.416666666666664</v>
      </c>
      <c r="B687" s="393">
        <f t="shared" si="555"/>
        <v>3145</v>
      </c>
      <c r="C687" s="186">
        <v>0</v>
      </c>
      <c r="D687" s="394">
        <f t="shared" si="543"/>
        <v>0</v>
      </c>
      <c r="E687" s="395" t="e">
        <f t="shared" ref="E687:F687" si="675">H686</f>
        <v>#N/A</v>
      </c>
      <c r="F687" s="375" t="e">
        <f t="shared" si="675"/>
        <v>#N/A</v>
      </c>
      <c r="G687" s="375" t="e">
        <f t="shared" si="545"/>
        <v>#N/A</v>
      </c>
      <c r="H687" s="395" t="e">
        <f t="shared" si="546"/>
        <v>#N/A</v>
      </c>
      <c r="I687" s="375" t="e">
        <f t="shared" si="547"/>
        <v>#N/A</v>
      </c>
      <c r="J687" s="395" t="e">
        <f t="shared" si="557"/>
        <v>#N/A</v>
      </c>
      <c r="K687" s="396" t="e">
        <f t="shared" si="548"/>
        <v>#N/A</v>
      </c>
      <c r="L687" s="368"/>
      <c r="M687" s="368"/>
      <c r="N687" s="372"/>
      <c r="O687" s="3" t="e">
        <f t="shared" si="549"/>
        <v>#N/A</v>
      </c>
      <c r="P687" s="397" t="e">
        <f t="shared" si="550"/>
        <v>#N/A</v>
      </c>
      <c r="Q687" s="3" t="e">
        <f t="shared" si="551"/>
        <v>#N/A</v>
      </c>
      <c r="R687" s="369" t="e">
        <f t="shared" si="552"/>
        <v>#N/A</v>
      </c>
      <c r="S687" s="369" t="e">
        <f t="shared" si="553"/>
        <v>#N/A</v>
      </c>
      <c r="T687" s="398" t="e">
        <f t="shared" si="554"/>
        <v>#N/A</v>
      </c>
      <c r="U687" s="368"/>
      <c r="V687" s="368"/>
      <c r="W687" s="368"/>
      <c r="X687" s="368"/>
      <c r="Y687" s="368"/>
      <c r="Z687" s="368"/>
      <c r="AA687" s="368"/>
      <c r="AB687" s="368"/>
      <c r="AC687" s="368"/>
      <c r="AD687" s="368"/>
      <c r="AE687" s="368"/>
      <c r="AF687" s="368"/>
      <c r="AG687" s="368"/>
      <c r="AH687" s="368"/>
      <c r="AI687" s="368"/>
      <c r="AJ687" s="368"/>
      <c r="AK687" s="368"/>
      <c r="AL687" s="368"/>
      <c r="AM687" s="368"/>
      <c r="AN687" s="368"/>
    </row>
    <row r="688" spans="1:40" ht="12.75" customHeight="1">
      <c r="A688" s="151">
        <f t="shared" si="542"/>
        <v>52.5</v>
      </c>
      <c r="B688" s="393">
        <f t="shared" si="555"/>
        <v>3150</v>
      </c>
      <c r="C688" s="186">
        <v>0</v>
      </c>
      <c r="D688" s="394">
        <f t="shared" si="543"/>
        <v>0</v>
      </c>
      <c r="E688" s="395" t="e">
        <f t="shared" ref="E688:F688" si="676">H687</f>
        <v>#N/A</v>
      </c>
      <c r="F688" s="375" t="e">
        <f t="shared" si="676"/>
        <v>#N/A</v>
      </c>
      <c r="G688" s="375" t="e">
        <f t="shared" si="545"/>
        <v>#N/A</v>
      </c>
      <c r="H688" s="395" t="e">
        <f t="shared" si="546"/>
        <v>#N/A</v>
      </c>
      <c r="I688" s="375" t="e">
        <f t="shared" si="547"/>
        <v>#N/A</v>
      </c>
      <c r="J688" s="395" t="e">
        <f t="shared" si="557"/>
        <v>#N/A</v>
      </c>
      <c r="K688" s="396" t="e">
        <f t="shared" si="548"/>
        <v>#N/A</v>
      </c>
      <c r="L688" s="368"/>
      <c r="M688" s="368"/>
      <c r="N688" s="372"/>
      <c r="O688" s="3" t="e">
        <f t="shared" si="549"/>
        <v>#N/A</v>
      </c>
      <c r="P688" s="397" t="e">
        <f t="shared" si="550"/>
        <v>#N/A</v>
      </c>
      <c r="Q688" s="3" t="e">
        <f t="shared" si="551"/>
        <v>#N/A</v>
      </c>
      <c r="R688" s="369" t="e">
        <f t="shared" si="552"/>
        <v>#N/A</v>
      </c>
      <c r="S688" s="369" t="e">
        <f t="shared" si="553"/>
        <v>#N/A</v>
      </c>
      <c r="T688" s="398" t="e">
        <f t="shared" si="554"/>
        <v>#N/A</v>
      </c>
      <c r="U688" s="368"/>
      <c r="V688" s="368"/>
      <c r="W688" s="368"/>
      <c r="X688" s="368"/>
      <c r="Y688" s="368"/>
      <c r="Z688" s="368"/>
      <c r="AA688" s="368"/>
      <c r="AB688" s="368"/>
      <c r="AC688" s="368"/>
      <c r="AD688" s="368"/>
      <c r="AE688" s="368"/>
      <c r="AF688" s="368"/>
      <c r="AG688" s="368"/>
      <c r="AH688" s="368"/>
      <c r="AI688" s="368"/>
      <c r="AJ688" s="368"/>
      <c r="AK688" s="368"/>
      <c r="AL688" s="368"/>
      <c r="AM688" s="368"/>
      <c r="AN688" s="368"/>
    </row>
    <row r="689" spans="1:40" ht="12.75" customHeight="1">
      <c r="A689" s="151">
        <f t="shared" si="542"/>
        <v>52.583333333333336</v>
      </c>
      <c r="B689" s="393">
        <f t="shared" si="555"/>
        <v>3155</v>
      </c>
      <c r="C689" s="186">
        <v>0</v>
      </c>
      <c r="D689" s="394">
        <f t="shared" si="543"/>
        <v>0</v>
      </c>
      <c r="E689" s="395" t="e">
        <f t="shared" ref="E689:F689" si="677">H688</f>
        <v>#N/A</v>
      </c>
      <c r="F689" s="375" t="e">
        <f t="shared" si="677"/>
        <v>#N/A</v>
      </c>
      <c r="G689" s="375" t="e">
        <f t="shared" si="545"/>
        <v>#N/A</v>
      </c>
      <c r="H689" s="395" t="e">
        <f t="shared" si="546"/>
        <v>#N/A</v>
      </c>
      <c r="I689" s="375" t="e">
        <f t="shared" si="547"/>
        <v>#N/A</v>
      </c>
      <c r="J689" s="395" t="e">
        <f t="shared" si="557"/>
        <v>#N/A</v>
      </c>
      <c r="K689" s="396" t="e">
        <f t="shared" si="548"/>
        <v>#N/A</v>
      </c>
      <c r="L689" s="368"/>
      <c r="M689" s="368"/>
      <c r="N689" s="372"/>
      <c r="O689" s="3" t="e">
        <f t="shared" si="549"/>
        <v>#N/A</v>
      </c>
      <c r="P689" s="397" t="e">
        <f t="shared" si="550"/>
        <v>#N/A</v>
      </c>
      <c r="Q689" s="3" t="e">
        <f t="shared" si="551"/>
        <v>#N/A</v>
      </c>
      <c r="R689" s="369" t="e">
        <f t="shared" si="552"/>
        <v>#N/A</v>
      </c>
      <c r="S689" s="369" t="e">
        <f t="shared" si="553"/>
        <v>#N/A</v>
      </c>
      <c r="T689" s="398" t="e">
        <f t="shared" si="554"/>
        <v>#N/A</v>
      </c>
      <c r="U689" s="368"/>
      <c r="V689" s="368"/>
      <c r="W689" s="368"/>
      <c r="X689" s="368"/>
      <c r="Y689" s="368"/>
      <c r="Z689" s="368"/>
      <c r="AA689" s="368"/>
      <c r="AB689" s="368"/>
      <c r="AC689" s="368"/>
      <c r="AD689" s="368"/>
      <c r="AE689" s="368"/>
      <c r="AF689" s="368"/>
      <c r="AG689" s="368"/>
      <c r="AH689" s="368"/>
      <c r="AI689" s="368"/>
      <c r="AJ689" s="368"/>
      <c r="AK689" s="368"/>
      <c r="AL689" s="368"/>
      <c r="AM689" s="368"/>
      <c r="AN689" s="368"/>
    </row>
    <row r="690" spans="1:40" ht="12.75" customHeight="1">
      <c r="A690" s="151">
        <f t="shared" si="542"/>
        <v>52.666666666666664</v>
      </c>
      <c r="B690" s="393">
        <f t="shared" si="555"/>
        <v>3160</v>
      </c>
      <c r="C690" s="186">
        <v>0</v>
      </c>
      <c r="D690" s="394">
        <f t="shared" si="543"/>
        <v>0</v>
      </c>
      <c r="E690" s="395" t="e">
        <f t="shared" ref="E690:F690" si="678">H689</f>
        <v>#N/A</v>
      </c>
      <c r="F690" s="375" t="e">
        <f t="shared" si="678"/>
        <v>#N/A</v>
      </c>
      <c r="G690" s="375" t="e">
        <f t="shared" si="545"/>
        <v>#N/A</v>
      </c>
      <c r="H690" s="395" t="e">
        <f t="shared" si="546"/>
        <v>#N/A</v>
      </c>
      <c r="I690" s="375" t="e">
        <f t="shared" si="547"/>
        <v>#N/A</v>
      </c>
      <c r="J690" s="395" t="e">
        <f t="shared" si="557"/>
        <v>#N/A</v>
      </c>
      <c r="K690" s="396" t="e">
        <f t="shared" si="548"/>
        <v>#N/A</v>
      </c>
      <c r="L690" s="368"/>
      <c r="M690" s="368"/>
      <c r="N690" s="372"/>
      <c r="O690" s="3" t="e">
        <f t="shared" si="549"/>
        <v>#N/A</v>
      </c>
      <c r="P690" s="397" t="e">
        <f t="shared" si="550"/>
        <v>#N/A</v>
      </c>
      <c r="Q690" s="3" t="e">
        <f t="shared" si="551"/>
        <v>#N/A</v>
      </c>
      <c r="R690" s="369" t="e">
        <f t="shared" si="552"/>
        <v>#N/A</v>
      </c>
      <c r="S690" s="369" t="e">
        <f t="shared" si="553"/>
        <v>#N/A</v>
      </c>
      <c r="T690" s="398" t="e">
        <f t="shared" si="554"/>
        <v>#N/A</v>
      </c>
      <c r="U690" s="368"/>
      <c r="V690" s="368"/>
      <c r="W690" s="368"/>
      <c r="X690" s="368"/>
      <c r="Y690" s="368"/>
      <c r="Z690" s="368"/>
      <c r="AA690" s="368"/>
      <c r="AB690" s="368"/>
      <c r="AC690" s="368"/>
      <c r="AD690" s="368"/>
      <c r="AE690" s="368"/>
      <c r="AF690" s="368"/>
      <c r="AG690" s="368"/>
      <c r="AH690" s="368"/>
      <c r="AI690" s="368"/>
      <c r="AJ690" s="368"/>
      <c r="AK690" s="368"/>
      <c r="AL690" s="368"/>
      <c r="AM690" s="368"/>
      <c r="AN690" s="368"/>
    </row>
    <row r="691" spans="1:40" ht="12.75" customHeight="1">
      <c r="A691" s="151">
        <f t="shared" si="542"/>
        <v>52.75</v>
      </c>
      <c r="B691" s="393">
        <f t="shared" si="555"/>
        <v>3165</v>
      </c>
      <c r="C691" s="186">
        <v>0</v>
      </c>
      <c r="D691" s="394">
        <f t="shared" si="543"/>
        <v>0</v>
      </c>
      <c r="E691" s="395" t="e">
        <f t="shared" ref="E691:F691" si="679">H690</f>
        <v>#N/A</v>
      </c>
      <c r="F691" s="375" t="e">
        <f t="shared" si="679"/>
        <v>#N/A</v>
      </c>
      <c r="G691" s="375" t="e">
        <f t="shared" si="545"/>
        <v>#N/A</v>
      </c>
      <c r="H691" s="395" t="e">
        <f t="shared" si="546"/>
        <v>#N/A</v>
      </c>
      <c r="I691" s="375" t="e">
        <f t="shared" si="547"/>
        <v>#N/A</v>
      </c>
      <c r="J691" s="395" t="e">
        <f t="shared" si="557"/>
        <v>#N/A</v>
      </c>
      <c r="K691" s="396" t="e">
        <f t="shared" si="548"/>
        <v>#N/A</v>
      </c>
      <c r="L691" s="368"/>
      <c r="M691" s="368"/>
      <c r="N691" s="372"/>
      <c r="O691" s="3" t="e">
        <f t="shared" si="549"/>
        <v>#N/A</v>
      </c>
      <c r="P691" s="397" t="e">
        <f t="shared" si="550"/>
        <v>#N/A</v>
      </c>
      <c r="Q691" s="3" t="e">
        <f t="shared" si="551"/>
        <v>#N/A</v>
      </c>
      <c r="R691" s="369" t="e">
        <f t="shared" si="552"/>
        <v>#N/A</v>
      </c>
      <c r="S691" s="369" t="e">
        <f t="shared" si="553"/>
        <v>#N/A</v>
      </c>
      <c r="T691" s="398" t="e">
        <f t="shared" si="554"/>
        <v>#N/A</v>
      </c>
      <c r="U691" s="368"/>
      <c r="V691" s="368"/>
      <c r="W691" s="368"/>
      <c r="X691" s="368"/>
      <c r="Y691" s="368"/>
      <c r="Z691" s="368"/>
      <c r="AA691" s="368"/>
      <c r="AB691" s="368"/>
      <c r="AC691" s="368"/>
      <c r="AD691" s="368"/>
      <c r="AE691" s="368"/>
      <c r="AF691" s="368"/>
      <c r="AG691" s="368"/>
      <c r="AH691" s="368"/>
      <c r="AI691" s="368"/>
      <c r="AJ691" s="368"/>
      <c r="AK691" s="368"/>
      <c r="AL691" s="368"/>
      <c r="AM691" s="368"/>
      <c r="AN691" s="368"/>
    </row>
    <row r="692" spans="1:40" ht="12.75" customHeight="1">
      <c r="A692" s="151">
        <f t="shared" si="542"/>
        <v>52.833333333333336</v>
      </c>
      <c r="B692" s="393">
        <f t="shared" si="555"/>
        <v>3170</v>
      </c>
      <c r="C692" s="186">
        <v>0</v>
      </c>
      <c r="D692" s="394">
        <f t="shared" si="543"/>
        <v>0</v>
      </c>
      <c r="E692" s="395" t="e">
        <f t="shared" ref="E692:F692" si="680">H691</f>
        <v>#N/A</v>
      </c>
      <c r="F692" s="375" t="e">
        <f t="shared" si="680"/>
        <v>#N/A</v>
      </c>
      <c r="G692" s="375" t="e">
        <f t="shared" si="545"/>
        <v>#N/A</v>
      </c>
      <c r="H692" s="395" t="e">
        <f t="shared" si="546"/>
        <v>#N/A</v>
      </c>
      <c r="I692" s="375" t="e">
        <f t="shared" si="547"/>
        <v>#N/A</v>
      </c>
      <c r="J692" s="395" t="e">
        <f t="shared" si="557"/>
        <v>#N/A</v>
      </c>
      <c r="K692" s="396" t="e">
        <f t="shared" si="548"/>
        <v>#N/A</v>
      </c>
      <c r="L692" s="368"/>
      <c r="M692" s="368"/>
      <c r="N692" s="372"/>
      <c r="O692" s="3" t="e">
        <f t="shared" si="549"/>
        <v>#N/A</v>
      </c>
      <c r="P692" s="397" t="e">
        <f t="shared" si="550"/>
        <v>#N/A</v>
      </c>
      <c r="Q692" s="3" t="e">
        <f t="shared" si="551"/>
        <v>#N/A</v>
      </c>
      <c r="R692" s="369" t="e">
        <f t="shared" si="552"/>
        <v>#N/A</v>
      </c>
      <c r="S692" s="369" t="e">
        <f t="shared" si="553"/>
        <v>#N/A</v>
      </c>
      <c r="T692" s="398" t="e">
        <f t="shared" si="554"/>
        <v>#N/A</v>
      </c>
      <c r="U692" s="368"/>
      <c r="V692" s="368"/>
      <c r="W692" s="368"/>
      <c r="X692" s="368"/>
      <c r="Y692" s="368"/>
      <c r="Z692" s="368"/>
      <c r="AA692" s="368"/>
      <c r="AB692" s="368"/>
      <c r="AC692" s="368"/>
      <c r="AD692" s="368"/>
      <c r="AE692" s="368"/>
      <c r="AF692" s="368"/>
      <c r="AG692" s="368"/>
      <c r="AH692" s="368"/>
      <c r="AI692" s="368"/>
      <c r="AJ692" s="368"/>
      <c r="AK692" s="368"/>
      <c r="AL692" s="368"/>
      <c r="AM692" s="368"/>
      <c r="AN692" s="368"/>
    </row>
    <row r="693" spans="1:40" ht="12.75" customHeight="1">
      <c r="A693" s="151">
        <f t="shared" si="542"/>
        <v>52.916666666666664</v>
      </c>
      <c r="B693" s="393">
        <f t="shared" si="555"/>
        <v>3175</v>
      </c>
      <c r="C693" s="186">
        <v>0</v>
      </c>
      <c r="D693" s="394">
        <f t="shared" si="543"/>
        <v>0</v>
      </c>
      <c r="E693" s="395" t="e">
        <f t="shared" ref="E693:F693" si="681">H692</f>
        <v>#N/A</v>
      </c>
      <c r="F693" s="375" t="e">
        <f t="shared" si="681"/>
        <v>#N/A</v>
      </c>
      <c r="G693" s="375" t="e">
        <f t="shared" si="545"/>
        <v>#N/A</v>
      </c>
      <c r="H693" s="395" t="e">
        <f t="shared" si="546"/>
        <v>#N/A</v>
      </c>
      <c r="I693" s="375" t="e">
        <f t="shared" si="547"/>
        <v>#N/A</v>
      </c>
      <c r="J693" s="395" t="e">
        <f t="shared" si="557"/>
        <v>#N/A</v>
      </c>
      <c r="K693" s="396" t="e">
        <f t="shared" si="548"/>
        <v>#N/A</v>
      </c>
      <c r="L693" s="368"/>
      <c r="M693" s="368"/>
      <c r="N693" s="372"/>
      <c r="O693" s="3" t="e">
        <f t="shared" si="549"/>
        <v>#N/A</v>
      </c>
      <c r="P693" s="397" t="e">
        <f t="shared" si="550"/>
        <v>#N/A</v>
      </c>
      <c r="Q693" s="3" t="e">
        <f t="shared" si="551"/>
        <v>#N/A</v>
      </c>
      <c r="R693" s="369" t="e">
        <f t="shared" si="552"/>
        <v>#N/A</v>
      </c>
      <c r="S693" s="369" t="e">
        <f t="shared" si="553"/>
        <v>#N/A</v>
      </c>
      <c r="T693" s="398" t="e">
        <f t="shared" si="554"/>
        <v>#N/A</v>
      </c>
      <c r="U693" s="368"/>
      <c r="V693" s="368"/>
      <c r="W693" s="368"/>
      <c r="X693" s="368"/>
      <c r="Y693" s="368"/>
      <c r="Z693" s="368"/>
      <c r="AA693" s="368"/>
      <c r="AB693" s="368"/>
      <c r="AC693" s="368"/>
      <c r="AD693" s="368"/>
      <c r="AE693" s="368"/>
      <c r="AF693" s="368"/>
      <c r="AG693" s="368"/>
      <c r="AH693" s="368"/>
      <c r="AI693" s="368"/>
      <c r="AJ693" s="368"/>
      <c r="AK693" s="368"/>
      <c r="AL693" s="368"/>
      <c r="AM693" s="368"/>
      <c r="AN693" s="368"/>
    </row>
    <row r="694" spans="1:40" ht="12.75" customHeight="1">
      <c r="A694" s="151">
        <f t="shared" si="542"/>
        <v>53</v>
      </c>
      <c r="B694" s="393">
        <f t="shared" si="555"/>
        <v>3180</v>
      </c>
      <c r="C694" s="186">
        <v>0</v>
      </c>
      <c r="D694" s="394">
        <f t="shared" si="543"/>
        <v>0</v>
      </c>
      <c r="E694" s="395" t="e">
        <f t="shared" ref="E694:F694" si="682">H693</f>
        <v>#N/A</v>
      </c>
      <c r="F694" s="375" t="e">
        <f t="shared" si="682"/>
        <v>#N/A</v>
      </c>
      <c r="G694" s="375" t="e">
        <f t="shared" si="545"/>
        <v>#N/A</v>
      </c>
      <c r="H694" s="395" t="e">
        <f t="shared" si="546"/>
        <v>#N/A</v>
      </c>
      <c r="I694" s="375" t="e">
        <f t="shared" si="547"/>
        <v>#N/A</v>
      </c>
      <c r="J694" s="395" t="e">
        <f t="shared" si="557"/>
        <v>#N/A</v>
      </c>
      <c r="K694" s="396" t="e">
        <f t="shared" si="548"/>
        <v>#N/A</v>
      </c>
      <c r="L694" s="368"/>
      <c r="M694" s="368"/>
      <c r="N694" s="372"/>
      <c r="O694" s="3" t="e">
        <f t="shared" si="549"/>
        <v>#N/A</v>
      </c>
      <c r="P694" s="397" t="e">
        <f t="shared" si="550"/>
        <v>#N/A</v>
      </c>
      <c r="Q694" s="3" t="e">
        <f t="shared" si="551"/>
        <v>#N/A</v>
      </c>
      <c r="R694" s="369" t="e">
        <f t="shared" si="552"/>
        <v>#N/A</v>
      </c>
      <c r="S694" s="369" t="e">
        <f t="shared" si="553"/>
        <v>#N/A</v>
      </c>
      <c r="T694" s="398" t="e">
        <f t="shared" si="554"/>
        <v>#N/A</v>
      </c>
      <c r="U694" s="368"/>
      <c r="V694" s="368"/>
      <c r="W694" s="368"/>
      <c r="X694" s="368"/>
      <c r="Y694" s="368"/>
      <c r="Z694" s="368"/>
      <c r="AA694" s="368"/>
      <c r="AB694" s="368"/>
      <c r="AC694" s="368"/>
      <c r="AD694" s="368"/>
      <c r="AE694" s="368"/>
      <c r="AF694" s="368"/>
      <c r="AG694" s="368"/>
      <c r="AH694" s="368"/>
      <c r="AI694" s="368"/>
      <c r="AJ694" s="368"/>
      <c r="AK694" s="368"/>
      <c r="AL694" s="368"/>
      <c r="AM694" s="368"/>
      <c r="AN694" s="368"/>
    </row>
    <row r="695" spans="1:40" ht="12.75" customHeight="1">
      <c r="A695" s="151">
        <f t="shared" si="542"/>
        <v>53.083333333333336</v>
      </c>
      <c r="B695" s="393">
        <f t="shared" si="555"/>
        <v>3185</v>
      </c>
      <c r="C695" s="186">
        <v>0</v>
      </c>
      <c r="D695" s="394">
        <f t="shared" si="543"/>
        <v>0</v>
      </c>
      <c r="E695" s="395" t="e">
        <f t="shared" ref="E695:F695" si="683">H694</f>
        <v>#N/A</v>
      </c>
      <c r="F695" s="375" t="e">
        <f t="shared" si="683"/>
        <v>#N/A</v>
      </c>
      <c r="G695" s="375" t="e">
        <f t="shared" si="545"/>
        <v>#N/A</v>
      </c>
      <c r="H695" s="395" t="e">
        <f t="shared" si="546"/>
        <v>#N/A</v>
      </c>
      <c r="I695" s="375" t="e">
        <f t="shared" si="547"/>
        <v>#N/A</v>
      </c>
      <c r="J695" s="395" t="e">
        <f t="shared" si="557"/>
        <v>#N/A</v>
      </c>
      <c r="K695" s="396" t="e">
        <f t="shared" si="548"/>
        <v>#N/A</v>
      </c>
      <c r="L695" s="368"/>
      <c r="M695" s="368"/>
      <c r="N695" s="372"/>
      <c r="O695" s="3" t="e">
        <f t="shared" si="549"/>
        <v>#N/A</v>
      </c>
      <c r="P695" s="397" t="e">
        <f t="shared" si="550"/>
        <v>#N/A</v>
      </c>
      <c r="Q695" s="3" t="e">
        <f t="shared" si="551"/>
        <v>#N/A</v>
      </c>
      <c r="R695" s="369" t="e">
        <f t="shared" si="552"/>
        <v>#N/A</v>
      </c>
      <c r="S695" s="369" t="e">
        <f t="shared" si="553"/>
        <v>#N/A</v>
      </c>
      <c r="T695" s="398" t="e">
        <f t="shared" si="554"/>
        <v>#N/A</v>
      </c>
      <c r="U695" s="368"/>
      <c r="V695" s="368"/>
      <c r="W695" s="368"/>
      <c r="X695" s="368"/>
      <c r="Y695" s="368"/>
      <c r="Z695" s="368"/>
      <c r="AA695" s="368"/>
      <c r="AB695" s="368"/>
      <c r="AC695" s="368"/>
      <c r="AD695" s="368"/>
      <c r="AE695" s="368"/>
      <c r="AF695" s="368"/>
      <c r="AG695" s="368"/>
      <c r="AH695" s="368"/>
      <c r="AI695" s="368"/>
      <c r="AJ695" s="368"/>
      <c r="AK695" s="368"/>
      <c r="AL695" s="368"/>
      <c r="AM695" s="368"/>
      <c r="AN695" s="368"/>
    </row>
    <row r="696" spans="1:40" ht="12.75" customHeight="1">
      <c r="A696" s="151">
        <f t="shared" si="542"/>
        <v>53.166666666666664</v>
      </c>
      <c r="B696" s="393">
        <f t="shared" si="555"/>
        <v>3190</v>
      </c>
      <c r="C696" s="186">
        <v>0</v>
      </c>
      <c r="D696" s="394">
        <f t="shared" si="543"/>
        <v>0</v>
      </c>
      <c r="E696" s="395" t="e">
        <f t="shared" ref="E696:F696" si="684">H695</f>
        <v>#N/A</v>
      </c>
      <c r="F696" s="375" t="e">
        <f t="shared" si="684"/>
        <v>#N/A</v>
      </c>
      <c r="G696" s="375" t="e">
        <f t="shared" si="545"/>
        <v>#N/A</v>
      </c>
      <c r="H696" s="395" t="e">
        <f t="shared" si="546"/>
        <v>#N/A</v>
      </c>
      <c r="I696" s="375" t="e">
        <f t="shared" si="547"/>
        <v>#N/A</v>
      </c>
      <c r="J696" s="395" t="e">
        <f t="shared" si="557"/>
        <v>#N/A</v>
      </c>
      <c r="K696" s="396" t="e">
        <f t="shared" si="548"/>
        <v>#N/A</v>
      </c>
      <c r="L696" s="368"/>
      <c r="M696" s="368"/>
      <c r="N696" s="372"/>
      <c r="O696" s="3" t="e">
        <f t="shared" si="549"/>
        <v>#N/A</v>
      </c>
      <c r="P696" s="397" t="e">
        <f t="shared" si="550"/>
        <v>#N/A</v>
      </c>
      <c r="Q696" s="3" t="e">
        <f t="shared" si="551"/>
        <v>#N/A</v>
      </c>
      <c r="R696" s="369" t="e">
        <f t="shared" si="552"/>
        <v>#N/A</v>
      </c>
      <c r="S696" s="369" t="e">
        <f t="shared" si="553"/>
        <v>#N/A</v>
      </c>
      <c r="T696" s="398" t="e">
        <f t="shared" si="554"/>
        <v>#N/A</v>
      </c>
      <c r="U696" s="368"/>
      <c r="V696" s="368"/>
      <c r="W696" s="368"/>
      <c r="X696" s="368"/>
      <c r="Y696" s="368"/>
      <c r="Z696" s="368"/>
      <c r="AA696" s="368"/>
      <c r="AB696" s="368"/>
      <c r="AC696" s="368"/>
      <c r="AD696" s="368"/>
      <c r="AE696" s="368"/>
      <c r="AF696" s="368"/>
      <c r="AG696" s="368"/>
      <c r="AH696" s="368"/>
      <c r="AI696" s="368"/>
      <c r="AJ696" s="368"/>
      <c r="AK696" s="368"/>
      <c r="AL696" s="368"/>
      <c r="AM696" s="368"/>
      <c r="AN696" s="368"/>
    </row>
    <row r="697" spans="1:40" ht="12.75" customHeight="1">
      <c r="A697" s="151">
        <f t="shared" si="542"/>
        <v>53.25</v>
      </c>
      <c r="B697" s="393">
        <f t="shared" si="555"/>
        <v>3195</v>
      </c>
      <c r="C697" s="186">
        <v>0</v>
      </c>
      <c r="D697" s="394">
        <f t="shared" si="543"/>
        <v>0</v>
      </c>
      <c r="E697" s="395" t="e">
        <f t="shared" ref="E697:F697" si="685">H696</f>
        <v>#N/A</v>
      </c>
      <c r="F697" s="375" t="e">
        <f t="shared" si="685"/>
        <v>#N/A</v>
      </c>
      <c r="G697" s="375" t="e">
        <f t="shared" si="545"/>
        <v>#N/A</v>
      </c>
      <c r="H697" s="395" t="e">
        <f t="shared" si="546"/>
        <v>#N/A</v>
      </c>
      <c r="I697" s="375" t="e">
        <f t="shared" si="547"/>
        <v>#N/A</v>
      </c>
      <c r="J697" s="395" t="e">
        <f t="shared" si="557"/>
        <v>#N/A</v>
      </c>
      <c r="K697" s="396" t="e">
        <f t="shared" si="548"/>
        <v>#N/A</v>
      </c>
      <c r="L697" s="368"/>
      <c r="M697" s="368"/>
      <c r="N697" s="372"/>
      <c r="O697" s="3" t="e">
        <f t="shared" si="549"/>
        <v>#N/A</v>
      </c>
      <c r="P697" s="397" t="e">
        <f t="shared" si="550"/>
        <v>#N/A</v>
      </c>
      <c r="Q697" s="3" t="e">
        <f t="shared" si="551"/>
        <v>#N/A</v>
      </c>
      <c r="R697" s="369" t="e">
        <f t="shared" si="552"/>
        <v>#N/A</v>
      </c>
      <c r="S697" s="369" t="e">
        <f t="shared" si="553"/>
        <v>#N/A</v>
      </c>
      <c r="T697" s="398" t="e">
        <f t="shared" si="554"/>
        <v>#N/A</v>
      </c>
      <c r="U697" s="368"/>
      <c r="V697" s="368"/>
      <c r="W697" s="368"/>
      <c r="X697" s="368"/>
      <c r="Y697" s="368"/>
      <c r="Z697" s="368"/>
      <c r="AA697" s="368"/>
      <c r="AB697" s="368"/>
      <c r="AC697" s="368"/>
      <c r="AD697" s="368"/>
      <c r="AE697" s="368"/>
      <c r="AF697" s="368"/>
      <c r="AG697" s="368"/>
      <c r="AH697" s="368"/>
      <c r="AI697" s="368"/>
      <c r="AJ697" s="368"/>
      <c r="AK697" s="368"/>
      <c r="AL697" s="368"/>
      <c r="AM697" s="368"/>
      <c r="AN697" s="368"/>
    </row>
    <row r="698" spans="1:40" ht="12.75" customHeight="1">
      <c r="A698" s="151">
        <f t="shared" si="542"/>
        <v>53.333333333333336</v>
      </c>
      <c r="B698" s="393">
        <f t="shared" si="555"/>
        <v>3200</v>
      </c>
      <c r="C698" s="186">
        <v>0</v>
      </c>
      <c r="D698" s="394">
        <f t="shared" si="543"/>
        <v>0</v>
      </c>
      <c r="E698" s="395" t="e">
        <f t="shared" ref="E698:F698" si="686">H697</f>
        <v>#N/A</v>
      </c>
      <c r="F698" s="375" t="e">
        <f t="shared" si="686"/>
        <v>#N/A</v>
      </c>
      <c r="G698" s="375" t="e">
        <f t="shared" si="545"/>
        <v>#N/A</v>
      </c>
      <c r="H698" s="395" t="e">
        <f t="shared" si="546"/>
        <v>#N/A</v>
      </c>
      <c r="I698" s="375" t="e">
        <f t="shared" si="547"/>
        <v>#N/A</v>
      </c>
      <c r="J698" s="395" t="e">
        <f t="shared" si="557"/>
        <v>#N/A</v>
      </c>
      <c r="K698" s="396" t="e">
        <f t="shared" si="548"/>
        <v>#N/A</v>
      </c>
      <c r="L698" s="368"/>
      <c r="M698" s="368"/>
      <c r="N698" s="372"/>
      <c r="O698" s="3" t="e">
        <f t="shared" si="549"/>
        <v>#N/A</v>
      </c>
      <c r="P698" s="397" t="e">
        <f t="shared" si="550"/>
        <v>#N/A</v>
      </c>
      <c r="Q698" s="3" t="e">
        <f t="shared" si="551"/>
        <v>#N/A</v>
      </c>
      <c r="R698" s="369" t="e">
        <f t="shared" si="552"/>
        <v>#N/A</v>
      </c>
      <c r="S698" s="369" t="e">
        <f t="shared" si="553"/>
        <v>#N/A</v>
      </c>
      <c r="T698" s="398" t="e">
        <f t="shared" si="554"/>
        <v>#N/A</v>
      </c>
      <c r="U698" s="368"/>
      <c r="V698" s="368"/>
      <c r="W698" s="368"/>
      <c r="X698" s="368"/>
      <c r="Y698" s="368"/>
      <c r="Z698" s="368"/>
      <c r="AA698" s="368"/>
      <c r="AB698" s="368"/>
      <c r="AC698" s="368"/>
      <c r="AD698" s="368"/>
      <c r="AE698" s="368"/>
      <c r="AF698" s="368"/>
      <c r="AG698" s="368"/>
      <c r="AH698" s="368"/>
      <c r="AI698" s="368"/>
      <c r="AJ698" s="368"/>
      <c r="AK698" s="368"/>
      <c r="AL698" s="368"/>
      <c r="AM698" s="368"/>
      <c r="AN698" s="368"/>
    </row>
    <row r="699" spans="1:40" ht="12.75" customHeight="1">
      <c r="A699" s="151">
        <f t="shared" si="542"/>
        <v>53.416666666666664</v>
      </c>
      <c r="B699" s="393">
        <f t="shared" si="555"/>
        <v>3205</v>
      </c>
      <c r="C699" s="186">
        <v>0</v>
      </c>
      <c r="D699" s="394">
        <f t="shared" si="543"/>
        <v>0</v>
      </c>
      <c r="E699" s="395" t="e">
        <f t="shared" ref="E699:F699" si="687">H698</f>
        <v>#N/A</v>
      </c>
      <c r="F699" s="375" t="e">
        <f t="shared" si="687"/>
        <v>#N/A</v>
      </c>
      <c r="G699" s="375" t="e">
        <f t="shared" si="545"/>
        <v>#N/A</v>
      </c>
      <c r="H699" s="395" t="e">
        <f t="shared" si="546"/>
        <v>#N/A</v>
      </c>
      <c r="I699" s="375" t="e">
        <f t="shared" si="547"/>
        <v>#N/A</v>
      </c>
      <c r="J699" s="395" t="e">
        <f t="shared" si="557"/>
        <v>#N/A</v>
      </c>
      <c r="K699" s="396" t="e">
        <f t="shared" si="548"/>
        <v>#N/A</v>
      </c>
      <c r="L699" s="368"/>
      <c r="M699" s="368"/>
      <c r="N699" s="372"/>
      <c r="O699" s="3" t="e">
        <f t="shared" si="549"/>
        <v>#N/A</v>
      </c>
      <c r="P699" s="397" t="e">
        <f t="shared" si="550"/>
        <v>#N/A</v>
      </c>
      <c r="Q699" s="3" t="e">
        <f t="shared" si="551"/>
        <v>#N/A</v>
      </c>
      <c r="R699" s="369" t="e">
        <f t="shared" si="552"/>
        <v>#N/A</v>
      </c>
      <c r="S699" s="369" t="e">
        <f t="shared" si="553"/>
        <v>#N/A</v>
      </c>
      <c r="T699" s="398" t="e">
        <f t="shared" si="554"/>
        <v>#N/A</v>
      </c>
      <c r="U699" s="368"/>
      <c r="V699" s="368"/>
      <c r="W699" s="368"/>
      <c r="X699" s="368"/>
      <c r="Y699" s="368"/>
      <c r="Z699" s="368"/>
      <c r="AA699" s="368"/>
      <c r="AB699" s="368"/>
      <c r="AC699" s="368"/>
      <c r="AD699" s="368"/>
      <c r="AE699" s="368"/>
      <c r="AF699" s="368"/>
      <c r="AG699" s="368"/>
      <c r="AH699" s="368"/>
      <c r="AI699" s="368"/>
      <c r="AJ699" s="368"/>
      <c r="AK699" s="368"/>
      <c r="AL699" s="368"/>
      <c r="AM699" s="368"/>
      <c r="AN699" s="368"/>
    </row>
    <row r="700" spans="1:40" ht="12.75" customHeight="1">
      <c r="A700" s="151">
        <f t="shared" si="542"/>
        <v>53.5</v>
      </c>
      <c r="B700" s="393">
        <f t="shared" si="555"/>
        <v>3210</v>
      </c>
      <c r="C700" s="186">
        <v>0</v>
      </c>
      <c r="D700" s="394">
        <f t="shared" si="543"/>
        <v>0</v>
      </c>
      <c r="E700" s="395" t="e">
        <f t="shared" ref="E700:F700" si="688">H699</f>
        <v>#N/A</v>
      </c>
      <c r="F700" s="375" t="e">
        <f t="shared" si="688"/>
        <v>#N/A</v>
      </c>
      <c r="G700" s="375" t="e">
        <f t="shared" si="545"/>
        <v>#N/A</v>
      </c>
      <c r="H700" s="395" t="e">
        <f t="shared" si="546"/>
        <v>#N/A</v>
      </c>
      <c r="I700" s="375" t="e">
        <f t="shared" si="547"/>
        <v>#N/A</v>
      </c>
      <c r="J700" s="395" t="e">
        <f t="shared" si="557"/>
        <v>#N/A</v>
      </c>
      <c r="K700" s="396" t="e">
        <f t="shared" si="548"/>
        <v>#N/A</v>
      </c>
      <c r="L700" s="368"/>
      <c r="M700" s="368"/>
      <c r="N700" s="372"/>
      <c r="O700" s="3" t="e">
        <f t="shared" si="549"/>
        <v>#N/A</v>
      </c>
      <c r="P700" s="397" t="e">
        <f t="shared" si="550"/>
        <v>#N/A</v>
      </c>
      <c r="Q700" s="3" t="e">
        <f t="shared" si="551"/>
        <v>#N/A</v>
      </c>
      <c r="R700" s="369" t="e">
        <f t="shared" si="552"/>
        <v>#N/A</v>
      </c>
      <c r="S700" s="369" t="e">
        <f t="shared" si="553"/>
        <v>#N/A</v>
      </c>
      <c r="T700" s="398" t="e">
        <f t="shared" si="554"/>
        <v>#N/A</v>
      </c>
      <c r="U700" s="368"/>
      <c r="V700" s="368"/>
      <c r="W700" s="368"/>
      <c r="X700" s="368"/>
      <c r="Y700" s="368"/>
      <c r="Z700" s="368"/>
      <c r="AA700" s="368"/>
      <c r="AB700" s="368"/>
      <c r="AC700" s="368"/>
      <c r="AD700" s="368"/>
      <c r="AE700" s="368"/>
      <c r="AF700" s="368"/>
      <c r="AG700" s="368"/>
      <c r="AH700" s="368"/>
      <c r="AI700" s="368"/>
      <c r="AJ700" s="368"/>
      <c r="AK700" s="368"/>
      <c r="AL700" s="368"/>
      <c r="AM700" s="368"/>
      <c r="AN700" s="368"/>
    </row>
    <row r="701" spans="1:40" ht="12.75" customHeight="1">
      <c r="A701" s="151">
        <f t="shared" si="542"/>
        <v>53.583333333333336</v>
      </c>
      <c r="B701" s="393">
        <f t="shared" si="555"/>
        <v>3215</v>
      </c>
      <c r="C701" s="186">
        <v>0</v>
      </c>
      <c r="D701" s="394">
        <f t="shared" si="543"/>
        <v>0</v>
      </c>
      <c r="E701" s="395" t="e">
        <f t="shared" ref="E701:F701" si="689">H700</f>
        <v>#N/A</v>
      </c>
      <c r="F701" s="375" t="e">
        <f t="shared" si="689"/>
        <v>#N/A</v>
      </c>
      <c r="G701" s="375" t="e">
        <f t="shared" si="545"/>
        <v>#N/A</v>
      </c>
      <c r="H701" s="395" t="e">
        <f t="shared" si="546"/>
        <v>#N/A</v>
      </c>
      <c r="I701" s="375" t="e">
        <f t="shared" si="547"/>
        <v>#N/A</v>
      </c>
      <c r="J701" s="395" t="e">
        <f t="shared" si="557"/>
        <v>#N/A</v>
      </c>
      <c r="K701" s="396" t="e">
        <f t="shared" si="548"/>
        <v>#N/A</v>
      </c>
      <c r="L701" s="368"/>
      <c r="M701" s="368"/>
      <c r="N701" s="372"/>
      <c r="O701" s="3" t="e">
        <f t="shared" si="549"/>
        <v>#N/A</v>
      </c>
      <c r="P701" s="397" t="e">
        <f t="shared" si="550"/>
        <v>#N/A</v>
      </c>
      <c r="Q701" s="3" t="e">
        <f t="shared" si="551"/>
        <v>#N/A</v>
      </c>
      <c r="R701" s="369" t="e">
        <f t="shared" si="552"/>
        <v>#N/A</v>
      </c>
      <c r="S701" s="369" t="e">
        <f t="shared" si="553"/>
        <v>#N/A</v>
      </c>
      <c r="T701" s="398" t="e">
        <f t="shared" si="554"/>
        <v>#N/A</v>
      </c>
      <c r="U701" s="368"/>
      <c r="V701" s="368"/>
      <c r="W701" s="368"/>
      <c r="X701" s="368"/>
      <c r="Y701" s="368"/>
      <c r="Z701" s="368"/>
      <c r="AA701" s="368"/>
      <c r="AB701" s="368"/>
      <c r="AC701" s="368"/>
      <c r="AD701" s="368"/>
      <c r="AE701" s="368"/>
      <c r="AF701" s="368"/>
      <c r="AG701" s="368"/>
      <c r="AH701" s="368"/>
      <c r="AI701" s="368"/>
      <c r="AJ701" s="368"/>
      <c r="AK701" s="368"/>
      <c r="AL701" s="368"/>
      <c r="AM701" s="368"/>
      <c r="AN701" s="368"/>
    </row>
    <row r="702" spans="1:40" ht="12.75" customHeight="1">
      <c r="A702" s="151">
        <f t="shared" si="542"/>
        <v>53.666666666666664</v>
      </c>
      <c r="B702" s="393">
        <f t="shared" si="555"/>
        <v>3220</v>
      </c>
      <c r="C702" s="186">
        <v>0</v>
      </c>
      <c r="D702" s="394">
        <f t="shared" si="543"/>
        <v>0</v>
      </c>
      <c r="E702" s="395" t="e">
        <f t="shared" ref="E702:F702" si="690">H701</f>
        <v>#N/A</v>
      </c>
      <c r="F702" s="375" t="e">
        <f t="shared" si="690"/>
        <v>#N/A</v>
      </c>
      <c r="G702" s="375" t="e">
        <f t="shared" si="545"/>
        <v>#N/A</v>
      </c>
      <c r="H702" s="395" t="e">
        <f t="shared" si="546"/>
        <v>#N/A</v>
      </c>
      <c r="I702" s="375" t="e">
        <f t="shared" si="547"/>
        <v>#N/A</v>
      </c>
      <c r="J702" s="395" t="e">
        <f t="shared" si="557"/>
        <v>#N/A</v>
      </c>
      <c r="K702" s="396" t="e">
        <f t="shared" si="548"/>
        <v>#N/A</v>
      </c>
      <c r="L702" s="368"/>
      <c r="M702" s="368"/>
      <c r="N702" s="372"/>
      <c r="O702" s="3" t="e">
        <f t="shared" si="549"/>
        <v>#N/A</v>
      </c>
      <c r="P702" s="397" t="e">
        <f t="shared" si="550"/>
        <v>#N/A</v>
      </c>
      <c r="Q702" s="3" t="e">
        <f t="shared" si="551"/>
        <v>#N/A</v>
      </c>
      <c r="R702" s="369" t="e">
        <f t="shared" si="552"/>
        <v>#N/A</v>
      </c>
      <c r="S702" s="369" t="e">
        <f t="shared" si="553"/>
        <v>#N/A</v>
      </c>
      <c r="T702" s="398" t="e">
        <f t="shared" si="554"/>
        <v>#N/A</v>
      </c>
      <c r="U702" s="368"/>
      <c r="V702" s="368"/>
      <c r="W702" s="368"/>
      <c r="X702" s="368"/>
      <c r="Y702" s="368"/>
      <c r="Z702" s="368"/>
      <c r="AA702" s="368"/>
      <c r="AB702" s="368"/>
      <c r="AC702" s="368"/>
      <c r="AD702" s="368"/>
      <c r="AE702" s="368"/>
      <c r="AF702" s="368"/>
      <c r="AG702" s="368"/>
      <c r="AH702" s="368"/>
      <c r="AI702" s="368"/>
      <c r="AJ702" s="368"/>
      <c r="AK702" s="368"/>
      <c r="AL702" s="368"/>
      <c r="AM702" s="368"/>
      <c r="AN702" s="368"/>
    </row>
    <row r="703" spans="1:40" ht="12.75" customHeight="1">
      <c r="A703" s="151">
        <f t="shared" si="542"/>
        <v>53.75</v>
      </c>
      <c r="B703" s="393">
        <f t="shared" si="555"/>
        <v>3225</v>
      </c>
      <c r="C703" s="186">
        <v>0</v>
      </c>
      <c r="D703" s="394">
        <f t="shared" si="543"/>
        <v>0</v>
      </c>
      <c r="E703" s="395" t="e">
        <f t="shared" ref="E703:F703" si="691">H702</f>
        <v>#N/A</v>
      </c>
      <c r="F703" s="375" t="e">
        <f t="shared" si="691"/>
        <v>#N/A</v>
      </c>
      <c r="G703" s="375" t="e">
        <f t="shared" si="545"/>
        <v>#N/A</v>
      </c>
      <c r="H703" s="395" t="e">
        <f t="shared" si="546"/>
        <v>#N/A</v>
      </c>
      <c r="I703" s="375" t="e">
        <f t="shared" si="547"/>
        <v>#N/A</v>
      </c>
      <c r="J703" s="395" t="e">
        <f t="shared" si="557"/>
        <v>#N/A</v>
      </c>
      <c r="K703" s="396" t="e">
        <f t="shared" si="548"/>
        <v>#N/A</v>
      </c>
      <c r="L703" s="368"/>
      <c r="M703" s="368"/>
      <c r="N703" s="372"/>
      <c r="O703" s="3" t="e">
        <f t="shared" si="549"/>
        <v>#N/A</v>
      </c>
      <c r="P703" s="397" t="e">
        <f t="shared" si="550"/>
        <v>#N/A</v>
      </c>
      <c r="Q703" s="3" t="e">
        <f t="shared" si="551"/>
        <v>#N/A</v>
      </c>
      <c r="R703" s="369" t="e">
        <f t="shared" si="552"/>
        <v>#N/A</v>
      </c>
      <c r="S703" s="369" t="e">
        <f t="shared" si="553"/>
        <v>#N/A</v>
      </c>
      <c r="T703" s="398" t="e">
        <f t="shared" si="554"/>
        <v>#N/A</v>
      </c>
      <c r="U703" s="368"/>
      <c r="V703" s="368"/>
      <c r="W703" s="368"/>
      <c r="X703" s="368"/>
      <c r="Y703" s="368"/>
      <c r="Z703" s="368"/>
      <c r="AA703" s="368"/>
      <c r="AB703" s="368"/>
      <c r="AC703" s="368"/>
      <c r="AD703" s="368"/>
      <c r="AE703" s="368"/>
      <c r="AF703" s="368"/>
      <c r="AG703" s="368"/>
      <c r="AH703" s="368"/>
      <c r="AI703" s="368"/>
      <c r="AJ703" s="368"/>
      <c r="AK703" s="368"/>
      <c r="AL703" s="368"/>
      <c r="AM703" s="368"/>
      <c r="AN703" s="368"/>
    </row>
    <row r="704" spans="1:40" ht="12.75" customHeight="1">
      <c r="A704" s="151">
        <f t="shared" si="542"/>
        <v>53.833333333333336</v>
      </c>
      <c r="B704" s="393">
        <f t="shared" si="555"/>
        <v>3230</v>
      </c>
      <c r="C704" s="186">
        <v>0</v>
      </c>
      <c r="D704" s="394">
        <f t="shared" si="543"/>
        <v>0</v>
      </c>
      <c r="E704" s="395" t="e">
        <f t="shared" ref="E704:F704" si="692">H703</f>
        <v>#N/A</v>
      </c>
      <c r="F704" s="375" t="e">
        <f t="shared" si="692"/>
        <v>#N/A</v>
      </c>
      <c r="G704" s="375" t="e">
        <f t="shared" si="545"/>
        <v>#N/A</v>
      </c>
      <c r="H704" s="395" t="e">
        <f t="shared" si="546"/>
        <v>#N/A</v>
      </c>
      <c r="I704" s="375" t="e">
        <f t="shared" si="547"/>
        <v>#N/A</v>
      </c>
      <c r="J704" s="395" t="e">
        <f t="shared" si="557"/>
        <v>#N/A</v>
      </c>
      <c r="K704" s="396" t="e">
        <f t="shared" si="548"/>
        <v>#N/A</v>
      </c>
      <c r="L704" s="368"/>
      <c r="M704" s="368"/>
      <c r="N704" s="372"/>
      <c r="O704" s="3" t="e">
        <f t="shared" si="549"/>
        <v>#N/A</v>
      </c>
      <c r="P704" s="397" t="e">
        <f t="shared" si="550"/>
        <v>#N/A</v>
      </c>
      <c r="Q704" s="3" t="e">
        <f t="shared" si="551"/>
        <v>#N/A</v>
      </c>
      <c r="R704" s="369" t="e">
        <f t="shared" si="552"/>
        <v>#N/A</v>
      </c>
      <c r="S704" s="369" t="e">
        <f t="shared" si="553"/>
        <v>#N/A</v>
      </c>
      <c r="T704" s="398" t="e">
        <f t="shared" si="554"/>
        <v>#N/A</v>
      </c>
      <c r="U704" s="368"/>
      <c r="V704" s="368"/>
      <c r="W704" s="368"/>
      <c r="X704" s="368"/>
      <c r="Y704" s="368"/>
      <c r="Z704" s="368"/>
      <c r="AA704" s="368"/>
      <c r="AB704" s="368"/>
      <c r="AC704" s="368"/>
      <c r="AD704" s="368"/>
      <c r="AE704" s="368"/>
      <c r="AF704" s="368"/>
      <c r="AG704" s="368"/>
      <c r="AH704" s="368"/>
      <c r="AI704" s="368"/>
      <c r="AJ704" s="368"/>
      <c r="AK704" s="368"/>
      <c r="AL704" s="368"/>
      <c r="AM704" s="368"/>
      <c r="AN704" s="368"/>
    </row>
    <row r="705" spans="1:40" ht="12.75" customHeight="1">
      <c r="A705" s="151">
        <f t="shared" si="542"/>
        <v>53.916666666666664</v>
      </c>
      <c r="B705" s="393">
        <f t="shared" si="555"/>
        <v>3235</v>
      </c>
      <c r="C705" s="186">
        <v>0</v>
      </c>
      <c r="D705" s="394">
        <f t="shared" si="543"/>
        <v>0</v>
      </c>
      <c r="E705" s="395" t="e">
        <f t="shared" ref="E705:F705" si="693">H704</f>
        <v>#N/A</v>
      </c>
      <c r="F705" s="375" t="e">
        <f t="shared" si="693"/>
        <v>#N/A</v>
      </c>
      <c r="G705" s="375" t="e">
        <f t="shared" si="545"/>
        <v>#N/A</v>
      </c>
      <c r="H705" s="395" t="e">
        <f t="shared" si="546"/>
        <v>#N/A</v>
      </c>
      <c r="I705" s="375" t="e">
        <f t="shared" si="547"/>
        <v>#N/A</v>
      </c>
      <c r="J705" s="395" t="e">
        <f t="shared" si="557"/>
        <v>#N/A</v>
      </c>
      <c r="K705" s="396" t="e">
        <f t="shared" si="548"/>
        <v>#N/A</v>
      </c>
      <c r="L705" s="368"/>
      <c r="M705" s="368"/>
      <c r="N705" s="372"/>
      <c r="O705" s="3" t="e">
        <f t="shared" si="549"/>
        <v>#N/A</v>
      </c>
      <c r="P705" s="397" t="e">
        <f t="shared" si="550"/>
        <v>#N/A</v>
      </c>
      <c r="Q705" s="3" t="e">
        <f t="shared" si="551"/>
        <v>#N/A</v>
      </c>
      <c r="R705" s="369" t="e">
        <f t="shared" si="552"/>
        <v>#N/A</v>
      </c>
      <c r="S705" s="369" t="e">
        <f t="shared" si="553"/>
        <v>#N/A</v>
      </c>
      <c r="T705" s="398" t="e">
        <f t="shared" si="554"/>
        <v>#N/A</v>
      </c>
      <c r="U705" s="368"/>
      <c r="V705" s="368"/>
      <c r="W705" s="368"/>
      <c r="X705" s="368"/>
      <c r="Y705" s="368"/>
      <c r="Z705" s="368"/>
      <c r="AA705" s="368"/>
      <c r="AB705" s="368"/>
      <c r="AC705" s="368"/>
      <c r="AD705" s="368"/>
      <c r="AE705" s="368"/>
      <c r="AF705" s="368"/>
      <c r="AG705" s="368"/>
      <c r="AH705" s="368"/>
      <c r="AI705" s="368"/>
      <c r="AJ705" s="368"/>
      <c r="AK705" s="368"/>
      <c r="AL705" s="368"/>
      <c r="AM705" s="368"/>
      <c r="AN705" s="368"/>
    </row>
    <row r="706" spans="1:40" ht="12.75" customHeight="1">
      <c r="A706" s="151">
        <f t="shared" si="542"/>
        <v>54</v>
      </c>
      <c r="B706" s="393">
        <f t="shared" si="555"/>
        <v>3240</v>
      </c>
      <c r="C706" s="186">
        <v>0</v>
      </c>
      <c r="D706" s="394">
        <f t="shared" si="543"/>
        <v>0</v>
      </c>
      <c r="E706" s="395" t="e">
        <f t="shared" ref="E706:F706" si="694">H705</f>
        <v>#N/A</v>
      </c>
      <c r="F706" s="375" t="e">
        <f t="shared" si="694"/>
        <v>#N/A</v>
      </c>
      <c r="G706" s="375" t="e">
        <f t="shared" si="545"/>
        <v>#N/A</v>
      </c>
      <c r="H706" s="395" t="e">
        <f t="shared" si="546"/>
        <v>#N/A</v>
      </c>
      <c r="I706" s="375" t="e">
        <f t="shared" si="547"/>
        <v>#N/A</v>
      </c>
      <c r="J706" s="395" t="e">
        <f t="shared" si="557"/>
        <v>#N/A</v>
      </c>
      <c r="K706" s="396" t="e">
        <f t="shared" si="548"/>
        <v>#N/A</v>
      </c>
      <c r="L706" s="368"/>
      <c r="M706" s="368"/>
      <c r="N706" s="372"/>
      <c r="O706" s="3" t="e">
        <f t="shared" si="549"/>
        <v>#N/A</v>
      </c>
      <c r="P706" s="397" t="e">
        <f t="shared" si="550"/>
        <v>#N/A</v>
      </c>
      <c r="Q706" s="3" t="e">
        <f t="shared" si="551"/>
        <v>#N/A</v>
      </c>
      <c r="R706" s="369" t="e">
        <f t="shared" si="552"/>
        <v>#N/A</v>
      </c>
      <c r="S706" s="369" t="e">
        <f t="shared" si="553"/>
        <v>#N/A</v>
      </c>
      <c r="T706" s="398" t="e">
        <f t="shared" si="554"/>
        <v>#N/A</v>
      </c>
      <c r="U706" s="368"/>
      <c r="V706" s="368"/>
      <c r="W706" s="368"/>
      <c r="X706" s="368"/>
      <c r="Y706" s="368"/>
      <c r="Z706" s="368"/>
      <c r="AA706" s="368"/>
      <c r="AB706" s="368"/>
      <c r="AC706" s="368"/>
      <c r="AD706" s="368"/>
      <c r="AE706" s="368"/>
      <c r="AF706" s="368"/>
      <c r="AG706" s="368"/>
      <c r="AH706" s="368"/>
      <c r="AI706" s="368"/>
      <c r="AJ706" s="368"/>
      <c r="AK706" s="368"/>
      <c r="AL706" s="368"/>
      <c r="AM706" s="368"/>
      <c r="AN706" s="368"/>
    </row>
    <row r="707" spans="1:40" ht="12.75" customHeight="1">
      <c r="A707" s="151">
        <f t="shared" si="542"/>
        <v>54.083333333333336</v>
      </c>
      <c r="B707" s="393">
        <f t="shared" si="555"/>
        <v>3245</v>
      </c>
      <c r="C707" s="186">
        <v>0</v>
      </c>
      <c r="D707" s="394">
        <f t="shared" si="543"/>
        <v>0</v>
      </c>
      <c r="E707" s="395" t="e">
        <f t="shared" ref="E707:F707" si="695">H706</f>
        <v>#N/A</v>
      </c>
      <c r="F707" s="375" t="e">
        <f t="shared" si="695"/>
        <v>#N/A</v>
      </c>
      <c r="G707" s="375" t="e">
        <f t="shared" si="545"/>
        <v>#N/A</v>
      </c>
      <c r="H707" s="395" t="e">
        <f t="shared" si="546"/>
        <v>#N/A</v>
      </c>
      <c r="I707" s="375" t="e">
        <f t="shared" si="547"/>
        <v>#N/A</v>
      </c>
      <c r="J707" s="395" t="e">
        <f t="shared" si="557"/>
        <v>#N/A</v>
      </c>
      <c r="K707" s="396" t="e">
        <f t="shared" si="548"/>
        <v>#N/A</v>
      </c>
      <c r="L707" s="368"/>
      <c r="M707" s="368"/>
      <c r="N707" s="372"/>
      <c r="O707" s="3" t="e">
        <f t="shared" si="549"/>
        <v>#N/A</v>
      </c>
      <c r="P707" s="397" t="e">
        <f t="shared" si="550"/>
        <v>#N/A</v>
      </c>
      <c r="Q707" s="3" t="e">
        <f t="shared" si="551"/>
        <v>#N/A</v>
      </c>
      <c r="R707" s="369" t="e">
        <f t="shared" si="552"/>
        <v>#N/A</v>
      </c>
      <c r="S707" s="369" t="e">
        <f t="shared" si="553"/>
        <v>#N/A</v>
      </c>
      <c r="T707" s="398" t="e">
        <f t="shared" si="554"/>
        <v>#N/A</v>
      </c>
      <c r="U707" s="368"/>
      <c r="V707" s="368"/>
      <c r="W707" s="368"/>
      <c r="X707" s="368"/>
      <c r="Y707" s="368"/>
      <c r="Z707" s="368"/>
      <c r="AA707" s="368"/>
      <c r="AB707" s="368"/>
      <c r="AC707" s="368"/>
      <c r="AD707" s="368"/>
      <c r="AE707" s="368"/>
      <c r="AF707" s="368"/>
      <c r="AG707" s="368"/>
      <c r="AH707" s="368"/>
      <c r="AI707" s="368"/>
      <c r="AJ707" s="368"/>
      <c r="AK707" s="368"/>
      <c r="AL707" s="368"/>
      <c r="AM707" s="368"/>
      <c r="AN707" s="368"/>
    </row>
    <row r="708" spans="1:40" ht="12.75" customHeight="1">
      <c r="A708" s="151">
        <f t="shared" si="542"/>
        <v>54.166666666666664</v>
      </c>
      <c r="B708" s="393">
        <f t="shared" si="555"/>
        <v>3250</v>
      </c>
      <c r="C708" s="186">
        <v>0</v>
      </c>
      <c r="D708" s="394">
        <f t="shared" si="543"/>
        <v>0</v>
      </c>
      <c r="E708" s="395" t="e">
        <f t="shared" ref="E708:F708" si="696">H707</f>
        <v>#N/A</v>
      </c>
      <c r="F708" s="375" t="e">
        <f t="shared" si="696"/>
        <v>#N/A</v>
      </c>
      <c r="G708" s="375" t="e">
        <f t="shared" si="545"/>
        <v>#N/A</v>
      </c>
      <c r="H708" s="395" t="e">
        <f t="shared" si="546"/>
        <v>#N/A</v>
      </c>
      <c r="I708" s="375" t="e">
        <f t="shared" si="547"/>
        <v>#N/A</v>
      </c>
      <c r="J708" s="395" t="e">
        <f t="shared" si="557"/>
        <v>#N/A</v>
      </c>
      <c r="K708" s="396" t="e">
        <f t="shared" si="548"/>
        <v>#N/A</v>
      </c>
      <c r="L708" s="368"/>
      <c r="M708" s="368"/>
      <c r="N708" s="372"/>
      <c r="O708" s="3" t="e">
        <f t="shared" si="549"/>
        <v>#N/A</v>
      </c>
      <c r="P708" s="397" t="e">
        <f t="shared" si="550"/>
        <v>#N/A</v>
      </c>
      <c r="Q708" s="3" t="e">
        <f t="shared" si="551"/>
        <v>#N/A</v>
      </c>
      <c r="R708" s="369" t="e">
        <f t="shared" si="552"/>
        <v>#N/A</v>
      </c>
      <c r="S708" s="369" t="e">
        <f t="shared" si="553"/>
        <v>#N/A</v>
      </c>
      <c r="T708" s="398" t="e">
        <f t="shared" si="554"/>
        <v>#N/A</v>
      </c>
      <c r="U708" s="368"/>
      <c r="V708" s="368"/>
      <c r="W708" s="368"/>
      <c r="X708" s="368"/>
      <c r="Y708" s="368"/>
      <c r="Z708" s="368"/>
      <c r="AA708" s="368"/>
      <c r="AB708" s="368"/>
      <c r="AC708" s="368"/>
      <c r="AD708" s="368"/>
      <c r="AE708" s="368"/>
      <c r="AF708" s="368"/>
      <c r="AG708" s="368"/>
      <c r="AH708" s="368"/>
      <c r="AI708" s="368"/>
      <c r="AJ708" s="368"/>
      <c r="AK708" s="368"/>
      <c r="AL708" s="368"/>
      <c r="AM708" s="368"/>
      <c r="AN708" s="368"/>
    </row>
    <row r="709" spans="1:40" ht="12.75" customHeight="1">
      <c r="A709" s="151">
        <f t="shared" si="542"/>
        <v>54.25</v>
      </c>
      <c r="B709" s="393">
        <f t="shared" si="555"/>
        <v>3255</v>
      </c>
      <c r="C709" s="186">
        <v>0</v>
      </c>
      <c r="D709" s="394">
        <f t="shared" si="543"/>
        <v>0</v>
      </c>
      <c r="E709" s="395" t="e">
        <f t="shared" ref="E709:F709" si="697">H708</f>
        <v>#N/A</v>
      </c>
      <c r="F709" s="375" t="e">
        <f t="shared" si="697"/>
        <v>#N/A</v>
      </c>
      <c r="G709" s="375" t="e">
        <f t="shared" si="545"/>
        <v>#N/A</v>
      </c>
      <c r="H709" s="395" t="e">
        <f t="shared" si="546"/>
        <v>#N/A</v>
      </c>
      <c r="I709" s="375" t="e">
        <f t="shared" si="547"/>
        <v>#N/A</v>
      </c>
      <c r="J709" s="395" t="e">
        <f t="shared" si="557"/>
        <v>#N/A</v>
      </c>
      <c r="K709" s="396" t="e">
        <f t="shared" si="548"/>
        <v>#N/A</v>
      </c>
      <c r="L709" s="368"/>
      <c r="M709" s="368"/>
      <c r="N709" s="372"/>
      <c r="O709" s="3" t="e">
        <f t="shared" si="549"/>
        <v>#N/A</v>
      </c>
      <c r="P709" s="397" t="e">
        <f t="shared" si="550"/>
        <v>#N/A</v>
      </c>
      <c r="Q709" s="3" t="e">
        <f t="shared" si="551"/>
        <v>#N/A</v>
      </c>
      <c r="R709" s="369" t="e">
        <f t="shared" si="552"/>
        <v>#N/A</v>
      </c>
      <c r="S709" s="369" t="e">
        <f t="shared" si="553"/>
        <v>#N/A</v>
      </c>
      <c r="T709" s="398" t="e">
        <f t="shared" si="554"/>
        <v>#N/A</v>
      </c>
      <c r="U709" s="368"/>
      <c r="V709" s="368"/>
      <c r="W709" s="368"/>
      <c r="X709" s="368"/>
      <c r="Y709" s="368"/>
      <c r="Z709" s="368"/>
      <c r="AA709" s="368"/>
      <c r="AB709" s="368"/>
      <c r="AC709" s="368"/>
      <c r="AD709" s="368"/>
      <c r="AE709" s="368"/>
      <c r="AF709" s="368"/>
      <c r="AG709" s="368"/>
      <c r="AH709" s="368"/>
      <c r="AI709" s="368"/>
      <c r="AJ709" s="368"/>
      <c r="AK709" s="368"/>
      <c r="AL709" s="368"/>
      <c r="AM709" s="368"/>
      <c r="AN709" s="368"/>
    </row>
    <row r="710" spans="1:40" ht="12.75" customHeight="1">
      <c r="A710" s="151">
        <f t="shared" si="542"/>
        <v>54.333333333333336</v>
      </c>
      <c r="B710" s="393">
        <f t="shared" si="555"/>
        <v>3260</v>
      </c>
      <c r="C710" s="186">
        <v>0</v>
      </c>
      <c r="D710" s="394">
        <f t="shared" si="543"/>
        <v>0</v>
      </c>
      <c r="E710" s="395" t="e">
        <f t="shared" ref="E710:F710" si="698">H709</f>
        <v>#N/A</v>
      </c>
      <c r="F710" s="375" t="e">
        <f t="shared" si="698"/>
        <v>#N/A</v>
      </c>
      <c r="G710" s="375" t="e">
        <f t="shared" si="545"/>
        <v>#N/A</v>
      </c>
      <c r="H710" s="395" t="e">
        <f t="shared" si="546"/>
        <v>#N/A</v>
      </c>
      <c r="I710" s="375" t="e">
        <f t="shared" si="547"/>
        <v>#N/A</v>
      </c>
      <c r="J710" s="395" t="e">
        <f t="shared" si="557"/>
        <v>#N/A</v>
      </c>
      <c r="K710" s="396" t="e">
        <f t="shared" si="548"/>
        <v>#N/A</v>
      </c>
      <c r="L710" s="368"/>
      <c r="M710" s="368"/>
      <c r="N710" s="372"/>
      <c r="O710" s="3" t="e">
        <f t="shared" si="549"/>
        <v>#N/A</v>
      </c>
      <c r="P710" s="397" t="e">
        <f t="shared" si="550"/>
        <v>#N/A</v>
      </c>
      <c r="Q710" s="3" t="e">
        <f t="shared" si="551"/>
        <v>#N/A</v>
      </c>
      <c r="R710" s="369" t="e">
        <f t="shared" si="552"/>
        <v>#N/A</v>
      </c>
      <c r="S710" s="369" t="e">
        <f t="shared" si="553"/>
        <v>#N/A</v>
      </c>
      <c r="T710" s="398" t="e">
        <f t="shared" si="554"/>
        <v>#N/A</v>
      </c>
      <c r="U710" s="368"/>
      <c r="V710" s="368"/>
      <c r="W710" s="368"/>
      <c r="X710" s="368"/>
      <c r="Y710" s="368"/>
      <c r="Z710" s="368"/>
      <c r="AA710" s="368"/>
      <c r="AB710" s="368"/>
      <c r="AC710" s="368"/>
      <c r="AD710" s="368"/>
      <c r="AE710" s="368"/>
      <c r="AF710" s="368"/>
      <c r="AG710" s="368"/>
      <c r="AH710" s="368"/>
      <c r="AI710" s="368"/>
      <c r="AJ710" s="368"/>
      <c r="AK710" s="368"/>
      <c r="AL710" s="368"/>
      <c r="AM710" s="368"/>
      <c r="AN710" s="368"/>
    </row>
    <row r="711" spans="1:40" ht="12.75" customHeight="1">
      <c r="A711" s="151">
        <f t="shared" si="542"/>
        <v>54.416666666666664</v>
      </c>
      <c r="B711" s="393">
        <f t="shared" si="555"/>
        <v>3265</v>
      </c>
      <c r="C711" s="186">
        <v>0</v>
      </c>
      <c r="D711" s="394">
        <f t="shared" si="543"/>
        <v>0</v>
      </c>
      <c r="E711" s="395" t="e">
        <f t="shared" ref="E711:F711" si="699">H710</f>
        <v>#N/A</v>
      </c>
      <c r="F711" s="375" t="e">
        <f t="shared" si="699"/>
        <v>#N/A</v>
      </c>
      <c r="G711" s="375" t="e">
        <f t="shared" si="545"/>
        <v>#N/A</v>
      </c>
      <c r="H711" s="395" t="e">
        <f t="shared" si="546"/>
        <v>#N/A</v>
      </c>
      <c r="I711" s="375" t="e">
        <f t="shared" si="547"/>
        <v>#N/A</v>
      </c>
      <c r="J711" s="395" t="e">
        <f t="shared" si="557"/>
        <v>#N/A</v>
      </c>
      <c r="K711" s="396" t="e">
        <f t="shared" si="548"/>
        <v>#N/A</v>
      </c>
      <c r="L711" s="368"/>
      <c r="M711" s="368"/>
      <c r="N711" s="372"/>
      <c r="O711" s="3" t="e">
        <f t="shared" si="549"/>
        <v>#N/A</v>
      </c>
      <c r="P711" s="397" t="e">
        <f t="shared" si="550"/>
        <v>#N/A</v>
      </c>
      <c r="Q711" s="3" t="e">
        <f t="shared" si="551"/>
        <v>#N/A</v>
      </c>
      <c r="R711" s="369" t="e">
        <f t="shared" si="552"/>
        <v>#N/A</v>
      </c>
      <c r="S711" s="369" t="e">
        <f t="shared" si="553"/>
        <v>#N/A</v>
      </c>
      <c r="T711" s="398" t="e">
        <f t="shared" si="554"/>
        <v>#N/A</v>
      </c>
      <c r="U711" s="368"/>
      <c r="V711" s="368"/>
      <c r="W711" s="368"/>
      <c r="X711" s="368"/>
      <c r="Y711" s="368"/>
      <c r="Z711" s="368"/>
      <c r="AA711" s="368"/>
      <c r="AB711" s="368"/>
      <c r="AC711" s="368"/>
      <c r="AD711" s="368"/>
      <c r="AE711" s="368"/>
      <c r="AF711" s="368"/>
      <c r="AG711" s="368"/>
      <c r="AH711" s="368"/>
      <c r="AI711" s="368"/>
      <c r="AJ711" s="368"/>
      <c r="AK711" s="368"/>
      <c r="AL711" s="368"/>
      <c r="AM711" s="368"/>
      <c r="AN711" s="368"/>
    </row>
    <row r="712" spans="1:40" ht="12.75" customHeight="1">
      <c r="A712" s="151">
        <f t="shared" si="542"/>
        <v>54.5</v>
      </c>
      <c r="B712" s="393">
        <f t="shared" si="555"/>
        <v>3270</v>
      </c>
      <c r="C712" s="186">
        <v>0</v>
      </c>
      <c r="D712" s="394">
        <f t="shared" si="543"/>
        <v>0</v>
      </c>
      <c r="E712" s="395" t="e">
        <f t="shared" ref="E712:F712" si="700">H711</f>
        <v>#N/A</v>
      </c>
      <c r="F712" s="375" t="e">
        <f t="shared" si="700"/>
        <v>#N/A</v>
      </c>
      <c r="G712" s="375" t="e">
        <f t="shared" si="545"/>
        <v>#N/A</v>
      </c>
      <c r="H712" s="395" t="e">
        <f t="shared" si="546"/>
        <v>#N/A</v>
      </c>
      <c r="I712" s="375" t="e">
        <f t="shared" si="547"/>
        <v>#N/A</v>
      </c>
      <c r="J712" s="395" t="e">
        <f t="shared" si="557"/>
        <v>#N/A</v>
      </c>
      <c r="K712" s="396" t="e">
        <f t="shared" si="548"/>
        <v>#N/A</v>
      </c>
      <c r="L712" s="368"/>
      <c r="M712" s="368"/>
      <c r="N712" s="372"/>
      <c r="O712" s="3" t="e">
        <f t="shared" si="549"/>
        <v>#N/A</v>
      </c>
      <c r="P712" s="397" t="e">
        <f t="shared" si="550"/>
        <v>#N/A</v>
      </c>
      <c r="Q712" s="3" t="e">
        <f t="shared" si="551"/>
        <v>#N/A</v>
      </c>
      <c r="R712" s="369" t="e">
        <f t="shared" si="552"/>
        <v>#N/A</v>
      </c>
      <c r="S712" s="369" t="e">
        <f t="shared" si="553"/>
        <v>#N/A</v>
      </c>
      <c r="T712" s="398" t="e">
        <f t="shared" si="554"/>
        <v>#N/A</v>
      </c>
      <c r="U712" s="368"/>
      <c r="V712" s="368"/>
      <c r="W712" s="368"/>
      <c r="X712" s="368"/>
      <c r="Y712" s="368"/>
      <c r="Z712" s="368"/>
      <c r="AA712" s="368"/>
      <c r="AB712" s="368"/>
      <c r="AC712" s="368"/>
      <c r="AD712" s="368"/>
      <c r="AE712" s="368"/>
      <c r="AF712" s="368"/>
      <c r="AG712" s="368"/>
      <c r="AH712" s="368"/>
      <c r="AI712" s="368"/>
      <c r="AJ712" s="368"/>
      <c r="AK712" s="368"/>
      <c r="AL712" s="368"/>
      <c r="AM712" s="368"/>
      <c r="AN712" s="368"/>
    </row>
    <row r="713" spans="1:40" ht="12.75" customHeight="1">
      <c r="A713" s="151">
        <f t="shared" si="542"/>
        <v>54.583333333333336</v>
      </c>
      <c r="B713" s="393">
        <f t="shared" si="555"/>
        <v>3275</v>
      </c>
      <c r="C713" s="186">
        <v>0</v>
      </c>
      <c r="D713" s="394">
        <f t="shared" si="543"/>
        <v>0</v>
      </c>
      <c r="E713" s="395" t="e">
        <f t="shared" ref="E713:F713" si="701">H712</f>
        <v>#N/A</v>
      </c>
      <c r="F713" s="375" t="e">
        <f t="shared" si="701"/>
        <v>#N/A</v>
      </c>
      <c r="G713" s="375" t="e">
        <f t="shared" si="545"/>
        <v>#N/A</v>
      </c>
      <c r="H713" s="395" t="e">
        <f t="shared" si="546"/>
        <v>#N/A</v>
      </c>
      <c r="I713" s="375" t="e">
        <f t="shared" si="547"/>
        <v>#N/A</v>
      </c>
      <c r="J713" s="395" t="e">
        <f t="shared" si="557"/>
        <v>#N/A</v>
      </c>
      <c r="K713" s="396" t="e">
        <f t="shared" si="548"/>
        <v>#N/A</v>
      </c>
      <c r="L713" s="368"/>
      <c r="M713" s="368"/>
      <c r="N713" s="372"/>
      <c r="O713" s="3" t="e">
        <f t="shared" si="549"/>
        <v>#N/A</v>
      </c>
      <c r="P713" s="397" t="e">
        <f t="shared" si="550"/>
        <v>#N/A</v>
      </c>
      <c r="Q713" s="3" t="e">
        <f t="shared" si="551"/>
        <v>#N/A</v>
      </c>
      <c r="R713" s="369" t="e">
        <f t="shared" si="552"/>
        <v>#N/A</v>
      </c>
      <c r="S713" s="369" t="e">
        <f t="shared" si="553"/>
        <v>#N/A</v>
      </c>
      <c r="T713" s="398" t="e">
        <f t="shared" si="554"/>
        <v>#N/A</v>
      </c>
      <c r="U713" s="368"/>
      <c r="V713" s="368"/>
      <c r="W713" s="368"/>
      <c r="X713" s="368"/>
      <c r="Y713" s="368"/>
      <c r="Z713" s="368"/>
      <c r="AA713" s="368"/>
      <c r="AB713" s="368"/>
      <c r="AC713" s="368"/>
      <c r="AD713" s="368"/>
      <c r="AE713" s="368"/>
      <c r="AF713" s="368"/>
      <c r="AG713" s="368"/>
      <c r="AH713" s="368"/>
      <c r="AI713" s="368"/>
      <c r="AJ713" s="368"/>
      <c r="AK713" s="368"/>
      <c r="AL713" s="368"/>
      <c r="AM713" s="368"/>
      <c r="AN713" s="368"/>
    </row>
    <row r="714" spans="1:40" ht="12.75" customHeight="1">
      <c r="A714" s="151">
        <f t="shared" si="542"/>
        <v>54.666666666666664</v>
      </c>
      <c r="B714" s="393">
        <f t="shared" si="555"/>
        <v>3280</v>
      </c>
      <c r="C714" s="186">
        <v>0</v>
      </c>
      <c r="D714" s="394">
        <f t="shared" si="543"/>
        <v>0</v>
      </c>
      <c r="E714" s="395" t="e">
        <f t="shared" ref="E714:F714" si="702">H713</f>
        <v>#N/A</v>
      </c>
      <c r="F714" s="375" t="e">
        <f t="shared" si="702"/>
        <v>#N/A</v>
      </c>
      <c r="G714" s="375" t="e">
        <f t="shared" si="545"/>
        <v>#N/A</v>
      </c>
      <c r="H714" s="395" t="e">
        <f t="shared" si="546"/>
        <v>#N/A</v>
      </c>
      <c r="I714" s="375" t="e">
        <f t="shared" si="547"/>
        <v>#N/A</v>
      </c>
      <c r="J714" s="395" t="e">
        <f t="shared" si="557"/>
        <v>#N/A</v>
      </c>
      <c r="K714" s="396" t="e">
        <f t="shared" si="548"/>
        <v>#N/A</v>
      </c>
      <c r="L714" s="368"/>
      <c r="M714" s="368"/>
      <c r="N714" s="372"/>
      <c r="O714" s="3" t="e">
        <f t="shared" si="549"/>
        <v>#N/A</v>
      </c>
      <c r="P714" s="397" t="e">
        <f t="shared" si="550"/>
        <v>#N/A</v>
      </c>
      <c r="Q714" s="3" t="e">
        <f t="shared" si="551"/>
        <v>#N/A</v>
      </c>
      <c r="R714" s="369" t="e">
        <f t="shared" si="552"/>
        <v>#N/A</v>
      </c>
      <c r="S714" s="369" t="e">
        <f t="shared" si="553"/>
        <v>#N/A</v>
      </c>
      <c r="T714" s="398" t="e">
        <f t="shared" si="554"/>
        <v>#N/A</v>
      </c>
      <c r="U714" s="368"/>
      <c r="V714" s="368"/>
      <c r="W714" s="368"/>
      <c r="X714" s="368"/>
      <c r="Y714" s="368"/>
      <c r="Z714" s="368"/>
      <c r="AA714" s="368"/>
      <c r="AB714" s="368"/>
      <c r="AC714" s="368"/>
      <c r="AD714" s="368"/>
      <c r="AE714" s="368"/>
      <c r="AF714" s="368"/>
      <c r="AG714" s="368"/>
      <c r="AH714" s="368"/>
      <c r="AI714" s="368"/>
      <c r="AJ714" s="368"/>
      <c r="AK714" s="368"/>
      <c r="AL714" s="368"/>
      <c r="AM714" s="368"/>
      <c r="AN714" s="368"/>
    </row>
    <row r="715" spans="1:40" ht="12.75" customHeight="1">
      <c r="A715" s="151">
        <f t="shared" si="542"/>
        <v>54.75</v>
      </c>
      <c r="B715" s="393">
        <f t="shared" si="555"/>
        <v>3285</v>
      </c>
      <c r="C715" s="186">
        <v>0</v>
      </c>
      <c r="D715" s="394">
        <f t="shared" si="543"/>
        <v>0</v>
      </c>
      <c r="E715" s="395" t="e">
        <f t="shared" ref="E715:F715" si="703">H714</f>
        <v>#N/A</v>
      </c>
      <c r="F715" s="375" t="e">
        <f t="shared" si="703"/>
        <v>#N/A</v>
      </c>
      <c r="G715" s="375" t="e">
        <f t="shared" si="545"/>
        <v>#N/A</v>
      </c>
      <c r="H715" s="395" t="e">
        <f t="shared" si="546"/>
        <v>#N/A</v>
      </c>
      <c r="I715" s="375" t="e">
        <f t="shared" si="547"/>
        <v>#N/A</v>
      </c>
      <c r="J715" s="395" t="e">
        <f t="shared" si="557"/>
        <v>#N/A</v>
      </c>
      <c r="K715" s="396" t="e">
        <f t="shared" si="548"/>
        <v>#N/A</v>
      </c>
      <c r="L715" s="368"/>
      <c r="M715" s="368"/>
      <c r="N715" s="372"/>
      <c r="O715" s="3" t="e">
        <f t="shared" si="549"/>
        <v>#N/A</v>
      </c>
      <c r="P715" s="397" t="e">
        <f t="shared" si="550"/>
        <v>#N/A</v>
      </c>
      <c r="Q715" s="3" t="e">
        <f t="shared" si="551"/>
        <v>#N/A</v>
      </c>
      <c r="R715" s="369" t="e">
        <f t="shared" si="552"/>
        <v>#N/A</v>
      </c>
      <c r="S715" s="369" t="e">
        <f t="shared" si="553"/>
        <v>#N/A</v>
      </c>
      <c r="T715" s="398" t="e">
        <f t="shared" si="554"/>
        <v>#N/A</v>
      </c>
      <c r="U715" s="368"/>
      <c r="V715" s="368"/>
      <c r="W715" s="368"/>
      <c r="X715" s="368"/>
      <c r="Y715" s="368"/>
      <c r="Z715" s="368"/>
      <c r="AA715" s="368"/>
      <c r="AB715" s="368"/>
      <c r="AC715" s="368"/>
      <c r="AD715" s="368"/>
      <c r="AE715" s="368"/>
      <c r="AF715" s="368"/>
      <c r="AG715" s="368"/>
      <c r="AH715" s="368"/>
      <c r="AI715" s="368"/>
      <c r="AJ715" s="368"/>
      <c r="AK715" s="368"/>
      <c r="AL715" s="368"/>
      <c r="AM715" s="368"/>
      <c r="AN715" s="368"/>
    </row>
    <row r="716" spans="1:40" ht="12.75" customHeight="1">
      <c r="A716" s="151">
        <f t="shared" si="542"/>
        <v>54.833333333333336</v>
      </c>
      <c r="B716" s="393">
        <f t="shared" si="555"/>
        <v>3290</v>
      </c>
      <c r="C716" s="186">
        <v>0</v>
      </c>
      <c r="D716" s="394">
        <f t="shared" si="543"/>
        <v>0</v>
      </c>
      <c r="E716" s="395" t="e">
        <f t="shared" ref="E716:F716" si="704">H715</f>
        <v>#N/A</v>
      </c>
      <c r="F716" s="375" t="e">
        <f t="shared" si="704"/>
        <v>#N/A</v>
      </c>
      <c r="G716" s="375" t="e">
        <f t="shared" si="545"/>
        <v>#N/A</v>
      </c>
      <c r="H716" s="395" t="e">
        <f t="shared" si="546"/>
        <v>#N/A</v>
      </c>
      <c r="I716" s="375" t="e">
        <f t="shared" si="547"/>
        <v>#N/A</v>
      </c>
      <c r="J716" s="395" t="e">
        <f t="shared" si="557"/>
        <v>#N/A</v>
      </c>
      <c r="K716" s="396" t="e">
        <f t="shared" si="548"/>
        <v>#N/A</v>
      </c>
      <c r="L716" s="368"/>
      <c r="M716" s="368"/>
      <c r="N716" s="372"/>
      <c r="O716" s="3" t="e">
        <f t="shared" si="549"/>
        <v>#N/A</v>
      </c>
      <c r="P716" s="397" t="e">
        <f t="shared" si="550"/>
        <v>#N/A</v>
      </c>
      <c r="Q716" s="3" t="e">
        <f t="shared" si="551"/>
        <v>#N/A</v>
      </c>
      <c r="R716" s="369" t="e">
        <f t="shared" si="552"/>
        <v>#N/A</v>
      </c>
      <c r="S716" s="369" t="e">
        <f t="shared" si="553"/>
        <v>#N/A</v>
      </c>
      <c r="T716" s="398" t="e">
        <f t="shared" si="554"/>
        <v>#N/A</v>
      </c>
      <c r="U716" s="368"/>
      <c r="V716" s="368"/>
      <c r="W716" s="368"/>
      <c r="X716" s="368"/>
      <c r="Y716" s="368"/>
      <c r="Z716" s="368"/>
      <c r="AA716" s="368"/>
      <c r="AB716" s="368"/>
      <c r="AC716" s="368"/>
      <c r="AD716" s="368"/>
      <c r="AE716" s="368"/>
      <c r="AF716" s="368"/>
      <c r="AG716" s="368"/>
      <c r="AH716" s="368"/>
      <c r="AI716" s="368"/>
      <c r="AJ716" s="368"/>
      <c r="AK716" s="368"/>
      <c r="AL716" s="368"/>
      <c r="AM716" s="368"/>
      <c r="AN716" s="368"/>
    </row>
    <row r="717" spans="1:40" ht="12.75" customHeight="1">
      <c r="A717" s="151">
        <f t="shared" si="542"/>
        <v>54.916666666666664</v>
      </c>
      <c r="B717" s="393">
        <f t="shared" si="555"/>
        <v>3295</v>
      </c>
      <c r="C717" s="186">
        <v>0</v>
      </c>
      <c r="D717" s="394">
        <f t="shared" si="543"/>
        <v>0</v>
      </c>
      <c r="E717" s="395" t="e">
        <f t="shared" ref="E717:F717" si="705">H716</f>
        <v>#N/A</v>
      </c>
      <c r="F717" s="375" t="e">
        <f t="shared" si="705"/>
        <v>#N/A</v>
      </c>
      <c r="G717" s="375" t="e">
        <f t="shared" si="545"/>
        <v>#N/A</v>
      </c>
      <c r="H717" s="395" t="e">
        <f t="shared" si="546"/>
        <v>#N/A</v>
      </c>
      <c r="I717" s="375" t="e">
        <f t="shared" si="547"/>
        <v>#N/A</v>
      </c>
      <c r="J717" s="395" t="e">
        <f t="shared" si="557"/>
        <v>#N/A</v>
      </c>
      <c r="K717" s="396" t="e">
        <f t="shared" si="548"/>
        <v>#N/A</v>
      </c>
      <c r="L717" s="368"/>
      <c r="M717" s="368"/>
      <c r="N717" s="372"/>
      <c r="O717" s="3" t="e">
        <f t="shared" si="549"/>
        <v>#N/A</v>
      </c>
      <c r="P717" s="397" t="e">
        <f t="shared" si="550"/>
        <v>#N/A</v>
      </c>
      <c r="Q717" s="3" t="e">
        <f t="shared" si="551"/>
        <v>#N/A</v>
      </c>
      <c r="R717" s="369" t="e">
        <f t="shared" si="552"/>
        <v>#N/A</v>
      </c>
      <c r="S717" s="369" t="e">
        <f t="shared" si="553"/>
        <v>#N/A</v>
      </c>
      <c r="T717" s="398" t="e">
        <f t="shared" si="554"/>
        <v>#N/A</v>
      </c>
      <c r="U717" s="368"/>
      <c r="V717" s="368"/>
      <c r="W717" s="368"/>
      <c r="X717" s="368"/>
      <c r="Y717" s="368"/>
      <c r="Z717" s="368"/>
      <c r="AA717" s="368"/>
      <c r="AB717" s="368"/>
      <c r="AC717" s="368"/>
      <c r="AD717" s="368"/>
      <c r="AE717" s="368"/>
      <c r="AF717" s="368"/>
      <c r="AG717" s="368"/>
      <c r="AH717" s="368"/>
      <c r="AI717" s="368"/>
      <c r="AJ717" s="368"/>
      <c r="AK717" s="368"/>
      <c r="AL717" s="368"/>
      <c r="AM717" s="368"/>
      <c r="AN717" s="368"/>
    </row>
    <row r="718" spans="1:40" ht="12.75" customHeight="1">
      <c r="A718" s="151">
        <f t="shared" si="542"/>
        <v>55</v>
      </c>
      <c r="B718" s="393">
        <f t="shared" si="555"/>
        <v>3300</v>
      </c>
      <c r="C718" s="186">
        <v>0</v>
      </c>
      <c r="D718" s="394">
        <f t="shared" si="543"/>
        <v>0</v>
      </c>
      <c r="E718" s="395" t="e">
        <f t="shared" ref="E718:F718" si="706">H717</f>
        <v>#N/A</v>
      </c>
      <c r="F718" s="375" t="e">
        <f t="shared" si="706"/>
        <v>#N/A</v>
      </c>
      <c r="G718" s="375" t="e">
        <f t="shared" si="545"/>
        <v>#N/A</v>
      </c>
      <c r="H718" s="395" t="e">
        <f t="shared" si="546"/>
        <v>#N/A</v>
      </c>
      <c r="I718" s="375" t="e">
        <f t="shared" si="547"/>
        <v>#N/A</v>
      </c>
      <c r="J718" s="395" t="e">
        <f t="shared" si="557"/>
        <v>#N/A</v>
      </c>
      <c r="K718" s="396" t="e">
        <f t="shared" si="548"/>
        <v>#N/A</v>
      </c>
      <c r="L718" s="368"/>
      <c r="M718" s="368"/>
      <c r="N718" s="372"/>
      <c r="O718" s="3" t="e">
        <f t="shared" si="549"/>
        <v>#N/A</v>
      </c>
      <c r="P718" s="397" t="e">
        <f t="shared" si="550"/>
        <v>#N/A</v>
      </c>
      <c r="Q718" s="3" t="e">
        <f t="shared" si="551"/>
        <v>#N/A</v>
      </c>
      <c r="R718" s="369" t="e">
        <f t="shared" si="552"/>
        <v>#N/A</v>
      </c>
      <c r="S718" s="369" t="e">
        <f t="shared" si="553"/>
        <v>#N/A</v>
      </c>
      <c r="T718" s="398" t="e">
        <f t="shared" si="554"/>
        <v>#N/A</v>
      </c>
      <c r="U718" s="368"/>
      <c r="V718" s="368"/>
      <c r="W718" s="368"/>
      <c r="X718" s="368"/>
      <c r="Y718" s="368"/>
      <c r="Z718" s="368"/>
      <c r="AA718" s="368"/>
      <c r="AB718" s="368"/>
      <c r="AC718" s="368"/>
      <c r="AD718" s="368"/>
      <c r="AE718" s="368"/>
      <c r="AF718" s="368"/>
      <c r="AG718" s="368"/>
      <c r="AH718" s="368"/>
      <c r="AI718" s="368"/>
      <c r="AJ718" s="368"/>
      <c r="AK718" s="368"/>
      <c r="AL718" s="368"/>
      <c r="AM718" s="368"/>
      <c r="AN718" s="368"/>
    </row>
    <row r="719" spans="1:40" ht="12.75" customHeight="1">
      <c r="A719" s="151">
        <f t="shared" si="542"/>
        <v>55.083333333333336</v>
      </c>
      <c r="B719" s="393">
        <f t="shared" si="555"/>
        <v>3305</v>
      </c>
      <c r="C719" s="186">
        <v>0</v>
      </c>
      <c r="D719" s="394">
        <f t="shared" si="543"/>
        <v>0</v>
      </c>
      <c r="E719" s="395" t="e">
        <f t="shared" ref="E719:F719" si="707">H718</f>
        <v>#N/A</v>
      </c>
      <c r="F719" s="375" t="e">
        <f t="shared" si="707"/>
        <v>#N/A</v>
      </c>
      <c r="G719" s="375" t="e">
        <f t="shared" si="545"/>
        <v>#N/A</v>
      </c>
      <c r="H719" s="395" t="e">
        <f t="shared" si="546"/>
        <v>#N/A</v>
      </c>
      <c r="I719" s="375" t="e">
        <f t="shared" si="547"/>
        <v>#N/A</v>
      </c>
      <c r="J719" s="395" t="e">
        <f t="shared" si="557"/>
        <v>#N/A</v>
      </c>
      <c r="K719" s="396" t="e">
        <f t="shared" si="548"/>
        <v>#N/A</v>
      </c>
      <c r="L719" s="368"/>
      <c r="M719" s="368"/>
      <c r="N719" s="372"/>
      <c r="O719" s="3" t="e">
        <f t="shared" si="549"/>
        <v>#N/A</v>
      </c>
      <c r="P719" s="397" t="e">
        <f t="shared" si="550"/>
        <v>#N/A</v>
      </c>
      <c r="Q719" s="3" t="e">
        <f t="shared" si="551"/>
        <v>#N/A</v>
      </c>
      <c r="R719" s="369" t="e">
        <f t="shared" si="552"/>
        <v>#N/A</v>
      </c>
      <c r="S719" s="369" t="e">
        <f t="shared" si="553"/>
        <v>#N/A</v>
      </c>
      <c r="T719" s="398" t="e">
        <f t="shared" si="554"/>
        <v>#N/A</v>
      </c>
      <c r="U719" s="368"/>
      <c r="V719" s="368"/>
      <c r="W719" s="368"/>
      <c r="X719" s="368"/>
      <c r="Y719" s="368"/>
      <c r="Z719" s="368"/>
      <c r="AA719" s="368"/>
      <c r="AB719" s="368"/>
      <c r="AC719" s="368"/>
      <c r="AD719" s="368"/>
      <c r="AE719" s="368"/>
      <c r="AF719" s="368"/>
      <c r="AG719" s="368"/>
      <c r="AH719" s="368"/>
      <c r="AI719" s="368"/>
      <c r="AJ719" s="368"/>
      <c r="AK719" s="368"/>
      <c r="AL719" s="368"/>
      <c r="AM719" s="368"/>
      <c r="AN719" s="368"/>
    </row>
    <row r="720" spans="1:40" ht="12.75" customHeight="1">
      <c r="A720" s="151">
        <f t="shared" si="542"/>
        <v>55.166666666666664</v>
      </c>
      <c r="B720" s="393">
        <f t="shared" si="555"/>
        <v>3310</v>
      </c>
      <c r="C720" s="186">
        <v>0</v>
      </c>
      <c r="D720" s="394">
        <f t="shared" si="543"/>
        <v>0</v>
      </c>
      <c r="E720" s="395" t="e">
        <f t="shared" ref="E720:F720" si="708">H719</f>
        <v>#N/A</v>
      </c>
      <c r="F720" s="375" t="e">
        <f t="shared" si="708"/>
        <v>#N/A</v>
      </c>
      <c r="G720" s="375" t="e">
        <f t="shared" si="545"/>
        <v>#N/A</v>
      </c>
      <c r="H720" s="395" t="e">
        <f t="shared" si="546"/>
        <v>#N/A</v>
      </c>
      <c r="I720" s="375" t="e">
        <f t="shared" si="547"/>
        <v>#N/A</v>
      </c>
      <c r="J720" s="395" t="e">
        <f t="shared" si="557"/>
        <v>#N/A</v>
      </c>
      <c r="K720" s="396" t="e">
        <f t="shared" si="548"/>
        <v>#N/A</v>
      </c>
      <c r="L720" s="368"/>
      <c r="M720" s="368"/>
      <c r="N720" s="372"/>
      <c r="O720" s="3" t="e">
        <f t="shared" si="549"/>
        <v>#N/A</v>
      </c>
      <c r="P720" s="397" t="e">
        <f t="shared" si="550"/>
        <v>#N/A</v>
      </c>
      <c r="Q720" s="3" t="e">
        <f t="shared" si="551"/>
        <v>#N/A</v>
      </c>
      <c r="R720" s="369" t="e">
        <f t="shared" si="552"/>
        <v>#N/A</v>
      </c>
      <c r="S720" s="369" t="e">
        <f t="shared" si="553"/>
        <v>#N/A</v>
      </c>
      <c r="T720" s="398" t="e">
        <f t="shared" si="554"/>
        <v>#N/A</v>
      </c>
      <c r="U720" s="368"/>
      <c r="V720" s="368"/>
      <c r="W720" s="368"/>
      <c r="X720" s="368"/>
      <c r="Y720" s="368"/>
      <c r="Z720" s="368"/>
      <c r="AA720" s="368"/>
      <c r="AB720" s="368"/>
      <c r="AC720" s="368"/>
      <c r="AD720" s="368"/>
      <c r="AE720" s="368"/>
      <c r="AF720" s="368"/>
      <c r="AG720" s="368"/>
      <c r="AH720" s="368"/>
      <c r="AI720" s="368"/>
      <c r="AJ720" s="368"/>
      <c r="AK720" s="368"/>
      <c r="AL720" s="368"/>
      <c r="AM720" s="368"/>
      <c r="AN720" s="368"/>
    </row>
    <row r="721" spans="1:40" ht="12.75" customHeight="1">
      <c r="A721" s="151">
        <f t="shared" si="542"/>
        <v>55.25</v>
      </c>
      <c r="B721" s="393">
        <f t="shared" si="555"/>
        <v>3315</v>
      </c>
      <c r="C721" s="186">
        <v>0</v>
      </c>
      <c r="D721" s="394">
        <f t="shared" si="543"/>
        <v>0</v>
      </c>
      <c r="E721" s="395" t="e">
        <f t="shared" ref="E721:F721" si="709">H720</f>
        <v>#N/A</v>
      </c>
      <c r="F721" s="375" t="e">
        <f t="shared" si="709"/>
        <v>#N/A</v>
      </c>
      <c r="G721" s="375" t="e">
        <f t="shared" si="545"/>
        <v>#N/A</v>
      </c>
      <c r="H721" s="395" t="e">
        <f t="shared" si="546"/>
        <v>#N/A</v>
      </c>
      <c r="I721" s="375" t="e">
        <f t="shared" si="547"/>
        <v>#N/A</v>
      </c>
      <c r="J721" s="395" t="e">
        <f t="shared" si="557"/>
        <v>#N/A</v>
      </c>
      <c r="K721" s="396" t="e">
        <f t="shared" si="548"/>
        <v>#N/A</v>
      </c>
      <c r="L721" s="368"/>
      <c r="M721" s="368"/>
      <c r="N721" s="372"/>
      <c r="O721" s="3" t="e">
        <f t="shared" si="549"/>
        <v>#N/A</v>
      </c>
      <c r="P721" s="397" t="e">
        <f t="shared" si="550"/>
        <v>#N/A</v>
      </c>
      <c r="Q721" s="3" t="e">
        <f t="shared" si="551"/>
        <v>#N/A</v>
      </c>
      <c r="R721" s="369" t="e">
        <f t="shared" si="552"/>
        <v>#N/A</v>
      </c>
      <c r="S721" s="369" t="e">
        <f t="shared" si="553"/>
        <v>#N/A</v>
      </c>
      <c r="T721" s="398" t="e">
        <f t="shared" si="554"/>
        <v>#N/A</v>
      </c>
      <c r="U721" s="368"/>
      <c r="V721" s="368"/>
      <c r="W721" s="368"/>
      <c r="X721" s="368"/>
      <c r="Y721" s="368"/>
      <c r="Z721" s="368"/>
      <c r="AA721" s="368"/>
      <c r="AB721" s="368"/>
      <c r="AC721" s="368"/>
      <c r="AD721" s="368"/>
      <c r="AE721" s="368"/>
      <c r="AF721" s="368"/>
      <c r="AG721" s="368"/>
      <c r="AH721" s="368"/>
      <c r="AI721" s="368"/>
      <c r="AJ721" s="368"/>
      <c r="AK721" s="368"/>
      <c r="AL721" s="368"/>
      <c r="AM721" s="368"/>
      <c r="AN721" s="368"/>
    </row>
    <row r="722" spans="1:40" ht="12.75" customHeight="1">
      <c r="A722" s="151">
        <f t="shared" si="542"/>
        <v>55.333333333333336</v>
      </c>
      <c r="B722" s="393">
        <f t="shared" si="555"/>
        <v>3320</v>
      </c>
      <c r="C722" s="186">
        <v>0</v>
      </c>
      <c r="D722" s="394">
        <f t="shared" si="543"/>
        <v>0</v>
      </c>
      <c r="E722" s="395" t="e">
        <f t="shared" ref="E722:F722" si="710">H721</f>
        <v>#N/A</v>
      </c>
      <c r="F722" s="375" t="e">
        <f t="shared" si="710"/>
        <v>#N/A</v>
      </c>
      <c r="G722" s="375" t="e">
        <f t="shared" si="545"/>
        <v>#N/A</v>
      </c>
      <c r="H722" s="395" t="e">
        <f t="shared" si="546"/>
        <v>#N/A</v>
      </c>
      <c r="I722" s="375" t="e">
        <f t="shared" si="547"/>
        <v>#N/A</v>
      </c>
      <c r="J722" s="395" t="e">
        <f t="shared" si="557"/>
        <v>#N/A</v>
      </c>
      <c r="K722" s="396" t="e">
        <f t="shared" si="548"/>
        <v>#N/A</v>
      </c>
      <c r="L722" s="368"/>
      <c r="M722" s="368"/>
      <c r="N722" s="372"/>
      <c r="O722" s="3" t="e">
        <f t="shared" si="549"/>
        <v>#N/A</v>
      </c>
      <c r="P722" s="397" t="e">
        <f t="shared" si="550"/>
        <v>#N/A</v>
      </c>
      <c r="Q722" s="3" t="e">
        <f t="shared" si="551"/>
        <v>#N/A</v>
      </c>
      <c r="R722" s="369" t="e">
        <f t="shared" si="552"/>
        <v>#N/A</v>
      </c>
      <c r="S722" s="369" t="e">
        <f t="shared" si="553"/>
        <v>#N/A</v>
      </c>
      <c r="T722" s="398" t="e">
        <f t="shared" si="554"/>
        <v>#N/A</v>
      </c>
      <c r="U722" s="368"/>
      <c r="V722" s="368"/>
      <c r="W722" s="368"/>
      <c r="X722" s="368"/>
      <c r="Y722" s="368"/>
      <c r="Z722" s="368"/>
      <c r="AA722" s="368"/>
      <c r="AB722" s="368"/>
      <c r="AC722" s="368"/>
      <c r="AD722" s="368"/>
      <c r="AE722" s="368"/>
      <c r="AF722" s="368"/>
      <c r="AG722" s="368"/>
      <c r="AH722" s="368"/>
      <c r="AI722" s="368"/>
      <c r="AJ722" s="368"/>
      <c r="AK722" s="368"/>
      <c r="AL722" s="368"/>
      <c r="AM722" s="368"/>
      <c r="AN722" s="368"/>
    </row>
    <row r="723" spans="1:40" ht="12.75" customHeight="1">
      <c r="A723" s="151">
        <f t="shared" si="542"/>
        <v>55.416666666666664</v>
      </c>
      <c r="B723" s="393">
        <f t="shared" si="555"/>
        <v>3325</v>
      </c>
      <c r="C723" s="186">
        <v>0</v>
      </c>
      <c r="D723" s="394">
        <f t="shared" si="543"/>
        <v>0</v>
      </c>
      <c r="E723" s="395" t="e">
        <f t="shared" ref="E723:F723" si="711">H722</f>
        <v>#N/A</v>
      </c>
      <c r="F723" s="375" t="e">
        <f t="shared" si="711"/>
        <v>#N/A</v>
      </c>
      <c r="G723" s="375" t="e">
        <f t="shared" si="545"/>
        <v>#N/A</v>
      </c>
      <c r="H723" s="395" t="e">
        <f t="shared" si="546"/>
        <v>#N/A</v>
      </c>
      <c r="I723" s="375" t="e">
        <f t="shared" si="547"/>
        <v>#N/A</v>
      </c>
      <c r="J723" s="395" t="e">
        <f t="shared" si="557"/>
        <v>#N/A</v>
      </c>
      <c r="K723" s="396" t="e">
        <f t="shared" si="548"/>
        <v>#N/A</v>
      </c>
      <c r="L723" s="368"/>
      <c r="M723" s="368"/>
      <c r="N723" s="372"/>
      <c r="O723" s="3" t="e">
        <f t="shared" si="549"/>
        <v>#N/A</v>
      </c>
      <c r="P723" s="397" t="e">
        <f t="shared" si="550"/>
        <v>#N/A</v>
      </c>
      <c r="Q723" s="3" t="e">
        <f t="shared" si="551"/>
        <v>#N/A</v>
      </c>
      <c r="R723" s="369" t="e">
        <f t="shared" si="552"/>
        <v>#N/A</v>
      </c>
      <c r="S723" s="369" t="e">
        <f t="shared" si="553"/>
        <v>#N/A</v>
      </c>
      <c r="T723" s="398" t="e">
        <f t="shared" si="554"/>
        <v>#N/A</v>
      </c>
      <c r="U723" s="368"/>
      <c r="V723" s="368"/>
      <c r="W723" s="368"/>
      <c r="X723" s="368"/>
      <c r="Y723" s="368"/>
      <c r="Z723" s="368"/>
      <c r="AA723" s="368"/>
      <c r="AB723" s="368"/>
      <c r="AC723" s="368"/>
      <c r="AD723" s="368"/>
      <c r="AE723" s="368"/>
      <c r="AF723" s="368"/>
      <c r="AG723" s="368"/>
      <c r="AH723" s="368"/>
      <c r="AI723" s="368"/>
      <c r="AJ723" s="368"/>
      <c r="AK723" s="368"/>
      <c r="AL723" s="368"/>
      <c r="AM723" s="368"/>
      <c r="AN723" s="368"/>
    </row>
    <row r="724" spans="1:40" ht="12.75" customHeight="1">
      <c r="A724" s="151">
        <f t="shared" si="542"/>
        <v>55.5</v>
      </c>
      <c r="B724" s="393">
        <f t="shared" si="555"/>
        <v>3330</v>
      </c>
      <c r="C724" s="186">
        <v>0</v>
      </c>
      <c r="D724" s="394">
        <f t="shared" si="543"/>
        <v>0</v>
      </c>
      <c r="E724" s="395" t="e">
        <f t="shared" ref="E724:F724" si="712">H723</f>
        <v>#N/A</v>
      </c>
      <c r="F724" s="375" t="e">
        <f t="shared" si="712"/>
        <v>#N/A</v>
      </c>
      <c r="G724" s="375" t="e">
        <f t="shared" si="545"/>
        <v>#N/A</v>
      </c>
      <c r="H724" s="395" t="e">
        <f t="shared" si="546"/>
        <v>#N/A</v>
      </c>
      <c r="I724" s="375" t="e">
        <f t="shared" si="547"/>
        <v>#N/A</v>
      </c>
      <c r="J724" s="395" t="e">
        <f t="shared" si="557"/>
        <v>#N/A</v>
      </c>
      <c r="K724" s="396" t="e">
        <f t="shared" si="548"/>
        <v>#N/A</v>
      </c>
      <c r="L724" s="368"/>
      <c r="M724" s="368"/>
      <c r="N724" s="372"/>
      <c r="O724" s="3" t="e">
        <f t="shared" si="549"/>
        <v>#N/A</v>
      </c>
      <c r="P724" s="397" t="e">
        <f t="shared" si="550"/>
        <v>#N/A</v>
      </c>
      <c r="Q724" s="3" t="e">
        <f t="shared" si="551"/>
        <v>#N/A</v>
      </c>
      <c r="R724" s="369" t="e">
        <f t="shared" si="552"/>
        <v>#N/A</v>
      </c>
      <c r="S724" s="369" t="e">
        <f t="shared" si="553"/>
        <v>#N/A</v>
      </c>
      <c r="T724" s="398" t="e">
        <f t="shared" si="554"/>
        <v>#N/A</v>
      </c>
      <c r="U724" s="368"/>
      <c r="V724" s="368"/>
      <c r="W724" s="368"/>
      <c r="X724" s="368"/>
      <c r="Y724" s="368"/>
      <c r="Z724" s="368"/>
      <c r="AA724" s="368"/>
      <c r="AB724" s="368"/>
      <c r="AC724" s="368"/>
      <c r="AD724" s="368"/>
      <c r="AE724" s="368"/>
      <c r="AF724" s="368"/>
      <c r="AG724" s="368"/>
      <c r="AH724" s="368"/>
      <c r="AI724" s="368"/>
      <c r="AJ724" s="368"/>
      <c r="AK724" s="368"/>
      <c r="AL724" s="368"/>
      <c r="AM724" s="368"/>
      <c r="AN724" s="368"/>
    </row>
    <row r="725" spans="1:40" ht="12.75" customHeight="1">
      <c r="A725" s="151">
        <f t="shared" si="542"/>
        <v>55.583333333333336</v>
      </c>
      <c r="B725" s="393">
        <f t="shared" si="555"/>
        <v>3335</v>
      </c>
      <c r="C725" s="186">
        <v>0</v>
      </c>
      <c r="D725" s="394">
        <f t="shared" si="543"/>
        <v>0</v>
      </c>
      <c r="E725" s="395" t="e">
        <f t="shared" ref="E725:F725" si="713">H724</f>
        <v>#N/A</v>
      </c>
      <c r="F725" s="375" t="e">
        <f t="shared" si="713"/>
        <v>#N/A</v>
      </c>
      <c r="G725" s="375" t="e">
        <f t="shared" si="545"/>
        <v>#N/A</v>
      </c>
      <c r="H725" s="395" t="e">
        <f t="shared" si="546"/>
        <v>#N/A</v>
      </c>
      <c r="I725" s="375" t="e">
        <f t="shared" si="547"/>
        <v>#N/A</v>
      </c>
      <c r="J725" s="395" t="e">
        <f t="shared" si="557"/>
        <v>#N/A</v>
      </c>
      <c r="K725" s="396" t="e">
        <f t="shared" si="548"/>
        <v>#N/A</v>
      </c>
      <c r="L725" s="368"/>
      <c r="M725" s="368"/>
      <c r="N725" s="372"/>
      <c r="O725" s="3" t="e">
        <f t="shared" si="549"/>
        <v>#N/A</v>
      </c>
      <c r="P725" s="397" t="e">
        <f t="shared" si="550"/>
        <v>#N/A</v>
      </c>
      <c r="Q725" s="3" t="e">
        <f t="shared" si="551"/>
        <v>#N/A</v>
      </c>
      <c r="R725" s="369" t="e">
        <f t="shared" si="552"/>
        <v>#N/A</v>
      </c>
      <c r="S725" s="369" t="e">
        <f t="shared" si="553"/>
        <v>#N/A</v>
      </c>
      <c r="T725" s="398" t="e">
        <f t="shared" si="554"/>
        <v>#N/A</v>
      </c>
      <c r="U725" s="368"/>
      <c r="V725" s="368"/>
      <c r="W725" s="368"/>
      <c r="X725" s="368"/>
      <c r="Y725" s="368"/>
      <c r="Z725" s="368"/>
      <c r="AA725" s="368"/>
      <c r="AB725" s="368"/>
      <c r="AC725" s="368"/>
      <c r="AD725" s="368"/>
      <c r="AE725" s="368"/>
      <c r="AF725" s="368"/>
      <c r="AG725" s="368"/>
      <c r="AH725" s="368"/>
      <c r="AI725" s="368"/>
      <c r="AJ725" s="368"/>
      <c r="AK725" s="368"/>
      <c r="AL725" s="368"/>
      <c r="AM725" s="368"/>
      <c r="AN725" s="368"/>
    </row>
    <row r="726" spans="1:40" ht="12.75" customHeight="1">
      <c r="A726" s="151">
        <f t="shared" si="542"/>
        <v>55.666666666666664</v>
      </c>
      <c r="B726" s="393">
        <f t="shared" si="555"/>
        <v>3340</v>
      </c>
      <c r="C726" s="186">
        <v>0</v>
      </c>
      <c r="D726" s="394">
        <f t="shared" si="543"/>
        <v>0</v>
      </c>
      <c r="E726" s="395" t="e">
        <f t="shared" ref="E726:F726" si="714">H725</f>
        <v>#N/A</v>
      </c>
      <c r="F726" s="375" t="e">
        <f t="shared" si="714"/>
        <v>#N/A</v>
      </c>
      <c r="G726" s="375" t="e">
        <f t="shared" si="545"/>
        <v>#N/A</v>
      </c>
      <c r="H726" s="395" t="e">
        <f t="shared" si="546"/>
        <v>#N/A</v>
      </c>
      <c r="I726" s="375" t="e">
        <f t="shared" si="547"/>
        <v>#N/A</v>
      </c>
      <c r="J726" s="395" t="e">
        <f t="shared" si="557"/>
        <v>#N/A</v>
      </c>
      <c r="K726" s="396" t="e">
        <f t="shared" si="548"/>
        <v>#N/A</v>
      </c>
      <c r="L726" s="368"/>
      <c r="M726" s="368"/>
      <c r="N726" s="372"/>
      <c r="O726" s="3" t="e">
        <f t="shared" si="549"/>
        <v>#N/A</v>
      </c>
      <c r="P726" s="397" t="e">
        <f t="shared" si="550"/>
        <v>#N/A</v>
      </c>
      <c r="Q726" s="3" t="e">
        <f t="shared" si="551"/>
        <v>#N/A</v>
      </c>
      <c r="R726" s="369" t="e">
        <f t="shared" si="552"/>
        <v>#N/A</v>
      </c>
      <c r="S726" s="369" t="e">
        <f t="shared" si="553"/>
        <v>#N/A</v>
      </c>
      <c r="T726" s="398" t="e">
        <f t="shared" si="554"/>
        <v>#N/A</v>
      </c>
      <c r="U726" s="368"/>
      <c r="V726" s="368"/>
      <c r="W726" s="368"/>
      <c r="X726" s="368"/>
      <c r="Y726" s="368"/>
      <c r="Z726" s="368"/>
      <c r="AA726" s="368"/>
      <c r="AB726" s="368"/>
      <c r="AC726" s="368"/>
      <c r="AD726" s="368"/>
      <c r="AE726" s="368"/>
      <c r="AF726" s="368"/>
      <c r="AG726" s="368"/>
      <c r="AH726" s="368"/>
      <c r="AI726" s="368"/>
      <c r="AJ726" s="368"/>
      <c r="AK726" s="368"/>
      <c r="AL726" s="368"/>
      <c r="AM726" s="368"/>
      <c r="AN726" s="368"/>
    </row>
    <row r="727" spans="1:40" ht="12.75" customHeight="1">
      <c r="A727" s="151">
        <f t="shared" si="542"/>
        <v>55.75</v>
      </c>
      <c r="B727" s="393">
        <f t="shared" si="555"/>
        <v>3345</v>
      </c>
      <c r="C727" s="186">
        <v>0</v>
      </c>
      <c r="D727" s="394">
        <f t="shared" si="543"/>
        <v>0</v>
      </c>
      <c r="E727" s="395" t="e">
        <f t="shared" ref="E727:F727" si="715">H726</f>
        <v>#N/A</v>
      </c>
      <c r="F727" s="375" t="e">
        <f t="shared" si="715"/>
        <v>#N/A</v>
      </c>
      <c r="G727" s="375" t="e">
        <f t="shared" si="545"/>
        <v>#N/A</v>
      </c>
      <c r="H727" s="395" t="e">
        <f t="shared" si="546"/>
        <v>#N/A</v>
      </c>
      <c r="I727" s="375" t="e">
        <f t="shared" si="547"/>
        <v>#N/A</v>
      </c>
      <c r="J727" s="395" t="e">
        <f t="shared" si="557"/>
        <v>#N/A</v>
      </c>
      <c r="K727" s="396" t="e">
        <f t="shared" si="548"/>
        <v>#N/A</v>
      </c>
      <c r="L727" s="368"/>
      <c r="M727" s="368"/>
      <c r="N727" s="372"/>
      <c r="O727" s="3" t="e">
        <f t="shared" si="549"/>
        <v>#N/A</v>
      </c>
      <c r="P727" s="397" t="e">
        <f t="shared" si="550"/>
        <v>#N/A</v>
      </c>
      <c r="Q727" s="3" t="e">
        <f t="shared" si="551"/>
        <v>#N/A</v>
      </c>
      <c r="R727" s="369" t="e">
        <f t="shared" si="552"/>
        <v>#N/A</v>
      </c>
      <c r="S727" s="369" t="e">
        <f t="shared" si="553"/>
        <v>#N/A</v>
      </c>
      <c r="T727" s="398" t="e">
        <f t="shared" si="554"/>
        <v>#N/A</v>
      </c>
      <c r="U727" s="368"/>
      <c r="V727" s="368"/>
      <c r="W727" s="368"/>
      <c r="X727" s="368"/>
      <c r="Y727" s="368"/>
      <c r="Z727" s="368"/>
      <c r="AA727" s="368"/>
      <c r="AB727" s="368"/>
      <c r="AC727" s="368"/>
      <c r="AD727" s="368"/>
      <c r="AE727" s="368"/>
      <c r="AF727" s="368"/>
      <c r="AG727" s="368"/>
      <c r="AH727" s="368"/>
      <c r="AI727" s="368"/>
      <c r="AJ727" s="368"/>
      <c r="AK727" s="368"/>
      <c r="AL727" s="368"/>
      <c r="AM727" s="368"/>
      <c r="AN727" s="368"/>
    </row>
    <row r="728" spans="1:40" ht="12.75" customHeight="1">
      <c r="A728" s="151">
        <f t="shared" si="542"/>
        <v>55.833333333333336</v>
      </c>
      <c r="B728" s="393">
        <f t="shared" si="555"/>
        <v>3350</v>
      </c>
      <c r="C728" s="186">
        <v>0</v>
      </c>
      <c r="D728" s="394">
        <f t="shared" si="543"/>
        <v>0</v>
      </c>
      <c r="E728" s="395" t="e">
        <f t="shared" ref="E728:F728" si="716">H727</f>
        <v>#N/A</v>
      </c>
      <c r="F728" s="375" t="e">
        <f t="shared" si="716"/>
        <v>#N/A</v>
      </c>
      <c r="G728" s="375" t="e">
        <f t="shared" si="545"/>
        <v>#N/A</v>
      </c>
      <c r="H728" s="395" t="e">
        <f t="shared" si="546"/>
        <v>#N/A</v>
      </c>
      <c r="I728" s="375" t="e">
        <f t="shared" si="547"/>
        <v>#N/A</v>
      </c>
      <c r="J728" s="395" t="e">
        <f t="shared" si="557"/>
        <v>#N/A</v>
      </c>
      <c r="K728" s="396" t="e">
        <f t="shared" si="548"/>
        <v>#N/A</v>
      </c>
      <c r="L728" s="368"/>
      <c r="M728" s="368"/>
      <c r="N728" s="372"/>
      <c r="O728" s="3" t="e">
        <f t="shared" si="549"/>
        <v>#N/A</v>
      </c>
      <c r="P728" s="397" t="e">
        <f t="shared" si="550"/>
        <v>#N/A</v>
      </c>
      <c r="Q728" s="3" t="e">
        <f t="shared" si="551"/>
        <v>#N/A</v>
      </c>
      <c r="R728" s="369" t="e">
        <f t="shared" si="552"/>
        <v>#N/A</v>
      </c>
      <c r="S728" s="369" t="e">
        <f t="shared" si="553"/>
        <v>#N/A</v>
      </c>
      <c r="T728" s="398" t="e">
        <f t="shared" si="554"/>
        <v>#N/A</v>
      </c>
      <c r="U728" s="368"/>
      <c r="V728" s="368"/>
      <c r="W728" s="368"/>
      <c r="X728" s="368"/>
      <c r="Y728" s="368"/>
      <c r="Z728" s="368"/>
      <c r="AA728" s="368"/>
      <c r="AB728" s="368"/>
      <c r="AC728" s="368"/>
      <c r="AD728" s="368"/>
      <c r="AE728" s="368"/>
      <c r="AF728" s="368"/>
      <c r="AG728" s="368"/>
      <c r="AH728" s="368"/>
      <c r="AI728" s="368"/>
      <c r="AJ728" s="368"/>
      <c r="AK728" s="368"/>
      <c r="AL728" s="368"/>
      <c r="AM728" s="368"/>
      <c r="AN728" s="368"/>
    </row>
    <row r="729" spans="1:40" ht="12.75" customHeight="1">
      <c r="A729" s="151">
        <f t="shared" si="542"/>
        <v>55.916666666666664</v>
      </c>
      <c r="B729" s="393">
        <f t="shared" si="555"/>
        <v>3355</v>
      </c>
      <c r="C729" s="186">
        <v>0</v>
      </c>
      <c r="D729" s="394">
        <f t="shared" si="543"/>
        <v>0</v>
      </c>
      <c r="E729" s="395" t="e">
        <f t="shared" ref="E729:F729" si="717">H728</f>
        <v>#N/A</v>
      </c>
      <c r="F729" s="375" t="e">
        <f t="shared" si="717"/>
        <v>#N/A</v>
      </c>
      <c r="G729" s="375" t="e">
        <f t="shared" si="545"/>
        <v>#N/A</v>
      </c>
      <c r="H729" s="395" t="e">
        <f t="shared" si="546"/>
        <v>#N/A</v>
      </c>
      <c r="I729" s="375" t="e">
        <f t="shared" si="547"/>
        <v>#N/A</v>
      </c>
      <c r="J729" s="395" t="e">
        <f t="shared" si="557"/>
        <v>#N/A</v>
      </c>
      <c r="K729" s="396" t="e">
        <f t="shared" si="548"/>
        <v>#N/A</v>
      </c>
      <c r="L729" s="368"/>
      <c r="M729" s="368"/>
      <c r="N729" s="372"/>
      <c r="O729" s="3" t="e">
        <f t="shared" si="549"/>
        <v>#N/A</v>
      </c>
      <c r="P729" s="397" t="e">
        <f t="shared" si="550"/>
        <v>#N/A</v>
      </c>
      <c r="Q729" s="3" t="e">
        <f t="shared" si="551"/>
        <v>#N/A</v>
      </c>
      <c r="R729" s="369" t="e">
        <f t="shared" si="552"/>
        <v>#N/A</v>
      </c>
      <c r="S729" s="369" t="e">
        <f t="shared" si="553"/>
        <v>#N/A</v>
      </c>
      <c r="T729" s="398" t="e">
        <f t="shared" si="554"/>
        <v>#N/A</v>
      </c>
      <c r="U729" s="368"/>
      <c r="V729" s="368"/>
      <c r="W729" s="368"/>
      <c r="X729" s="368"/>
      <c r="Y729" s="368"/>
      <c r="Z729" s="368"/>
      <c r="AA729" s="368"/>
      <c r="AB729" s="368"/>
      <c r="AC729" s="368"/>
      <c r="AD729" s="368"/>
      <c r="AE729" s="368"/>
      <c r="AF729" s="368"/>
      <c r="AG729" s="368"/>
      <c r="AH729" s="368"/>
      <c r="AI729" s="368"/>
      <c r="AJ729" s="368"/>
      <c r="AK729" s="368"/>
      <c r="AL729" s="368"/>
      <c r="AM729" s="368"/>
      <c r="AN729" s="368"/>
    </row>
    <row r="730" spans="1:40" ht="12.75" customHeight="1">
      <c r="A730" s="151">
        <f t="shared" si="542"/>
        <v>56</v>
      </c>
      <c r="B730" s="393">
        <f t="shared" si="555"/>
        <v>3360</v>
      </c>
      <c r="C730" s="186">
        <v>0</v>
      </c>
      <c r="D730" s="394">
        <f t="shared" si="543"/>
        <v>0</v>
      </c>
      <c r="E730" s="395" t="e">
        <f t="shared" ref="E730:F730" si="718">H729</f>
        <v>#N/A</v>
      </c>
      <c r="F730" s="375" t="e">
        <f t="shared" si="718"/>
        <v>#N/A</v>
      </c>
      <c r="G730" s="375" t="e">
        <f t="shared" si="545"/>
        <v>#N/A</v>
      </c>
      <c r="H730" s="395" t="e">
        <f t="shared" si="546"/>
        <v>#N/A</v>
      </c>
      <c r="I730" s="375" t="e">
        <f t="shared" si="547"/>
        <v>#N/A</v>
      </c>
      <c r="J730" s="395" t="e">
        <f t="shared" si="557"/>
        <v>#N/A</v>
      </c>
      <c r="K730" s="396" t="e">
        <f t="shared" si="548"/>
        <v>#N/A</v>
      </c>
      <c r="L730" s="368"/>
      <c r="M730" s="368"/>
      <c r="N730" s="372"/>
      <c r="O730" s="3" t="e">
        <f t="shared" si="549"/>
        <v>#N/A</v>
      </c>
      <c r="P730" s="397" t="e">
        <f t="shared" si="550"/>
        <v>#N/A</v>
      </c>
      <c r="Q730" s="3" t="e">
        <f t="shared" si="551"/>
        <v>#N/A</v>
      </c>
      <c r="R730" s="369" t="e">
        <f t="shared" si="552"/>
        <v>#N/A</v>
      </c>
      <c r="S730" s="369" t="e">
        <f t="shared" si="553"/>
        <v>#N/A</v>
      </c>
      <c r="T730" s="398" t="e">
        <f t="shared" si="554"/>
        <v>#N/A</v>
      </c>
      <c r="U730" s="368"/>
      <c r="V730" s="368"/>
      <c r="W730" s="368"/>
      <c r="X730" s="368"/>
      <c r="Y730" s="368"/>
      <c r="Z730" s="368"/>
      <c r="AA730" s="368"/>
      <c r="AB730" s="368"/>
      <c r="AC730" s="368"/>
      <c r="AD730" s="368"/>
      <c r="AE730" s="368"/>
      <c r="AF730" s="368"/>
      <c r="AG730" s="368"/>
      <c r="AH730" s="368"/>
      <c r="AI730" s="368"/>
      <c r="AJ730" s="368"/>
      <c r="AK730" s="368"/>
      <c r="AL730" s="368"/>
      <c r="AM730" s="368"/>
      <c r="AN730" s="368"/>
    </row>
    <row r="731" spans="1:40" ht="12.75" customHeight="1">
      <c r="A731" s="151">
        <f t="shared" si="542"/>
        <v>56.083333333333336</v>
      </c>
      <c r="B731" s="393">
        <f t="shared" si="555"/>
        <v>3365</v>
      </c>
      <c r="C731" s="186">
        <v>0</v>
      </c>
      <c r="D731" s="394">
        <f t="shared" si="543"/>
        <v>0</v>
      </c>
      <c r="E731" s="395" t="e">
        <f t="shared" ref="E731:F731" si="719">H730</f>
        <v>#N/A</v>
      </c>
      <c r="F731" s="375" t="e">
        <f t="shared" si="719"/>
        <v>#N/A</v>
      </c>
      <c r="G731" s="375" t="e">
        <f t="shared" si="545"/>
        <v>#N/A</v>
      </c>
      <c r="H731" s="395" t="e">
        <f t="shared" si="546"/>
        <v>#N/A</v>
      </c>
      <c r="I731" s="375" t="e">
        <f t="shared" si="547"/>
        <v>#N/A</v>
      </c>
      <c r="J731" s="395" t="e">
        <f t="shared" si="557"/>
        <v>#N/A</v>
      </c>
      <c r="K731" s="396" t="e">
        <f t="shared" si="548"/>
        <v>#N/A</v>
      </c>
      <c r="L731" s="368"/>
      <c r="M731" s="368"/>
      <c r="N731" s="372"/>
      <c r="O731" s="3" t="e">
        <f t="shared" si="549"/>
        <v>#N/A</v>
      </c>
      <c r="P731" s="397" t="e">
        <f t="shared" si="550"/>
        <v>#N/A</v>
      </c>
      <c r="Q731" s="3" t="e">
        <f t="shared" si="551"/>
        <v>#N/A</v>
      </c>
      <c r="R731" s="369" t="e">
        <f t="shared" si="552"/>
        <v>#N/A</v>
      </c>
      <c r="S731" s="369" t="e">
        <f t="shared" si="553"/>
        <v>#N/A</v>
      </c>
      <c r="T731" s="398" t="e">
        <f t="shared" si="554"/>
        <v>#N/A</v>
      </c>
      <c r="U731" s="368"/>
      <c r="V731" s="368"/>
      <c r="W731" s="368"/>
      <c r="X731" s="368"/>
      <c r="Y731" s="368"/>
      <c r="Z731" s="368"/>
      <c r="AA731" s="368"/>
      <c r="AB731" s="368"/>
      <c r="AC731" s="368"/>
      <c r="AD731" s="368"/>
      <c r="AE731" s="368"/>
      <c r="AF731" s="368"/>
      <c r="AG731" s="368"/>
      <c r="AH731" s="368"/>
      <c r="AI731" s="368"/>
      <c r="AJ731" s="368"/>
      <c r="AK731" s="368"/>
      <c r="AL731" s="368"/>
      <c r="AM731" s="368"/>
      <c r="AN731" s="368"/>
    </row>
    <row r="732" spans="1:40" ht="12.75" customHeight="1">
      <c r="A732" s="151">
        <f t="shared" si="542"/>
        <v>56.166666666666664</v>
      </c>
      <c r="B732" s="393">
        <f t="shared" si="555"/>
        <v>3370</v>
      </c>
      <c r="C732" s="186">
        <v>0</v>
      </c>
      <c r="D732" s="394">
        <f t="shared" si="543"/>
        <v>0</v>
      </c>
      <c r="E732" s="395" t="e">
        <f t="shared" ref="E732:F732" si="720">H731</f>
        <v>#N/A</v>
      </c>
      <c r="F732" s="375" t="e">
        <f t="shared" si="720"/>
        <v>#N/A</v>
      </c>
      <c r="G732" s="375" t="e">
        <f t="shared" si="545"/>
        <v>#N/A</v>
      </c>
      <c r="H732" s="395" t="e">
        <f t="shared" si="546"/>
        <v>#N/A</v>
      </c>
      <c r="I732" s="375" t="e">
        <f t="shared" si="547"/>
        <v>#N/A</v>
      </c>
      <c r="J732" s="395" t="e">
        <f t="shared" si="557"/>
        <v>#N/A</v>
      </c>
      <c r="K732" s="396" t="e">
        <f t="shared" si="548"/>
        <v>#N/A</v>
      </c>
      <c r="L732" s="368"/>
      <c r="M732" s="368"/>
      <c r="N732" s="372"/>
      <c r="O732" s="3" t="e">
        <f t="shared" si="549"/>
        <v>#N/A</v>
      </c>
      <c r="P732" s="397" t="e">
        <f t="shared" si="550"/>
        <v>#N/A</v>
      </c>
      <c r="Q732" s="3" t="e">
        <f t="shared" si="551"/>
        <v>#N/A</v>
      </c>
      <c r="R732" s="369" t="e">
        <f t="shared" si="552"/>
        <v>#N/A</v>
      </c>
      <c r="S732" s="369" t="e">
        <f t="shared" si="553"/>
        <v>#N/A</v>
      </c>
      <c r="T732" s="398" t="e">
        <f t="shared" si="554"/>
        <v>#N/A</v>
      </c>
      <c r="U732" s="368"/>
      <c r="V732" s="368"/>
      <c r="W732" s="368"/>
      <c r="X732" s="368"/>
      <c r="Y732" s="368"/>
      <c r="Z732" s="368"/>
      <c r="AA732" s="368"/>
      <c r="AB732" s="368"/>
      <c r="AC732" s="368"/>
      <c r="AD732" s="368"/>
      <c r="AE732" s="368"/>
      <c r="AF732" s="368"/>
      <c r="AG732" s="368"/>
      <c r="AH732" s="368"/>
      <c r="AI732" s="368"/>
      <c r="AJ732" s="368"/>
      <c r="AK732" s="368"/>
      <c r="AL732" s="368"/>
      <c r="AM732" s="368"/>
      <c r="AN732" s="368"/>
    </row>
    <row r="733" spans="1:40" ht="12.75" customHeight="1">
      <c r="A733" s="151">
        <f t="shared" si="542"/>
        <v>56.25</v>
      </c>
      <c r="B733" s="393">
        <f t="shared" si="555"/>
        <v>3375</v>
      </c>
      <c r="C733" s="186">
        <v>0</v>
      </c>
      <c r="D733" s="394">
        <f t="shared" si="543"/>
        <v>0</v>
      </c>
      <c r="E733" s="395" t="e">
        <f t="shared" ref="E733:F733" si="721">H732</f>
        <v>#N/A</v>
      </c>
      <c r="F733" s="375" t="e">
        <f t="shared" si="721"/>
        <v>#N/A</v>
      </c>
      <c r="G733" s="375" t="e">
        <f t="shared" si="545"/>
        <v>#N/A</v>
      </c>
      <c r="H733" s="395" t="e">
        <f t="shared" si="546"/>
        <v>#N/A</v>
      </c>
      <c r="I733" s="375" t="e">
        <f t="shared" si="547"/>
        <v>#N/A</v>
      </c>
      <c r="J733" s="395" t="e">
        <f t="shared" si="557"/>
        <v>#N/A</v>
      </c>
      <c r="K733" s="396" t="e">
        <f t="shared" si="548"/>
        <v>#N/A</v>
      </c>
      <c r="L733" s="368"/>
      <c r="M733" s="368"/>
      <c r="N733" s="372"/>
      <c r="O733" s="3" t="e">
        <f t="shared" si="549"/>
        <v>#N/A</v>
      </c>
      <c r="P733" s="397" t="e">
        <f t="shared" si="550"/>
        <v>#N/A</v>
      </c>
      <c r="Q733" s="3" t="e">
        <f t="shared" si="551"/>
        <v>#N/A</v>
      </c>
      <c r="R733" s="369" t="e">
        <f t="shared" si="552"/>
        <v>#N/A</v>
      </c>
      <c r="S733" s="369" t="e">
        <f t="shared" si="553"/>
        <v>#N/A</v>
      </c>
      <c r="T733" s="398" t="e">
        <f t="shared" si="554"/>
        <v>#N/A</v>
      </c>
      <c r="U733" s="368"/>
      <c r="V733" s="368"/>
      <c r="W733" s="368"/>
      <c r="X733" s="368"/>
      <c r="Y733" s="368"/>
      <c r="Z733" s="368"/>
      <c r="AA733" s="368"/>
      <c r="AB733" s="368"/>
      <c r="AC733" s="368"/>
      <c r="AD733" s="368"/>
      <c r="AE733" s="368"/>
      <c r="AF733" s="368"/>
      <c r="AG733" s="368"/>
      <c r="AH733" s="368"/>
      <c r="AI733" s="368"/>
      <c r="AJ733" s="368"/>
      <c r="AK733" s="368"/>
      <c r="AL733" s="368"/>
      <c r="AM733" s="368"/>
      <c r="AN733" s="368"/>
    </row>
    <row r="734" spans="1:40" ht="12.75" customHeight="1">
      <c r="A734" s="151">
        <f t="shared" si="542"/>
        <v>56.333333333333336</v>
      </c>
      <c r="B734" s="393">
        <f t="shared" si="555"/>
        <v>3380</v>
      </c>
      <c r="C734" s="186">
        <v>0</v>
      </c>
      <c r="D734" s="394">
        <f t="shared" si="543"/>
        <v>0</v>
      </c>
      <c r="E734" s="395" t="e">
        <f t="shared" ref="E734:F734" si="722">H733</f>
        <v>#N/A</v>
      </c>
      <c r="F734" s="375" t="e">
        <f t="shared" si="722"/>
        <v>#N/A</v>
      </c>
      <c r="G734" s="375" t="e">
        <f t="shared" si="545"/>
        <v>#N/A</v>
      </c>
      <c r="H734" s="395" t="e">
        <f t="shared" si="546"/>
        <v>#N/A</v>
      </c>
      <c r="I734" s="375" t="e">
        <f t="shared" si="547"/>
        <v>#N/A</v>
      </c>
      <c r="J734" s="395" t="e">
        <f t="shared" si="557"/>
        <v>#N/A</v>
      </c>
      <c r="K734" s="396" t="e">
        <f t="shared" si="548"/>
        <v>#N/A</v>
      </c>
      <c r="L734" s="368"/>
      <c r="M734" s="368"/>
      <c r="N734" s="372"/>
      <c r="O734" s="3" t="e">
        <f t="shared" si="549"/>
        <v>#N/A</v>
      </c>
      <c r="P734" s="397" t="e">
        <f t="shared" si="550"/>
        <v>#N/A</v>
      </c>
      <c r="Q734" s="3" t="e">
        <f t="shared" si="551"/>
        <v>#N/A</v>
      </c>
      <c r="R734" s="369" t="e">
        <f t="shared" si="552"/>
        <v>#N/A</v>
      </c>
      <c r="S734" s="369" t="e">
        <f t="shared" si="553"/>
        <v>#N/A</v>
      </c>
      <c r="T734" s="398" t="e">
        <f t="shared" si="554"/>
        <v>#N/A</v>
      </c>
      <c r="U734" s="368"/>
      <c r="V734" s="368"/>
      <c r="W734" s="368"/>
      <c r="X734" s="368"/>
      <c r="Y734" s="368"/>
      <c r="Z734" s="368"/>
      <c r="AA734" s="368"/>
      <c r="AB734" s="368"/>
      <c r="AC734" s="368"/>
      <c r="AD734" s="368"/>
      <c r="AE734" s="368"/>
      <c r="AF734" s="368"/>
      <c r="AG734" s="368"/>
      <c r="AH734" s="368"/>
      <c r="AI734" s="368"/>
      <c r="AJ734" s="368"/>
      <c r="AK734" s="368"/>
      <c r="AL734" s="368"/>
      <c r="AM734" s="368"/>
      <c r="AN734" s="368"/>
    </row>
    <row r="735" spans="1:40" ht="12.75" customHeight="1">
      <c r="A735" s="151">
        <f t="shared" si="542"/>
        <v>56.416666666666664</v>
      </c>
      <c r="B735" s="393">
        <f t="shared" si="555"/>
        <v>3385</v>
      </c>
      <c r="C735" s="186">
        <v>0</v>
      </c>
      <c r="D735" s="394">
        <f t="shared" si="543"/>
        <v>0</v>
      </c>
      <c r="E735" s="395" t="e">
        <f t="shared" ref="E735:F735" si="723">H734</f>
        <v>#N/A</v>
      </c>
      <c r="F735" s="375" t="e">
        <f t="shared" si="723"/>
        <v>#N/A</v>
      </c>
      <c r="G735" s="375" t="e">
        <f t="shared" si="545"/>
        <v>#N/A</v>
      </c>
      <c r="H735" s="395" t="e">
        <f t="shared" si="546"/>
        <v>#N/A</v>
      </c>
      <c r="I735" s="375" t="e">
        <f t="shared" si="547"/>
        <v>#N/A</v>
      </c>
      <c r="J735" s="395" t="e">
        <f t="shared" si="557"/>
        <v>#N/A</v>
      </c>
      <c r="K735" s="396" t="e">
        <f t="shared" si="548"/>
        <v>#N/A</v>
      </c>
      <c r="L735" s="368"/>
      <c r="M735" s="368"/>
      <c r="N735" s="372"/>
      <c r="O735" s="3" t="e">
        <f t="shared" si="549"/>
        <v>#N/A</v>
      </c>
      <c r="P735" s="397" t="e">
        <f t="shared" si="550"/>
        <v>#N/A</v>
      </c>
      <c r="Q735" s="3" t="e">
        <f t="shared" si="551"/>
        <v>#N/A</v>
      </c>
      <c r="R735" s="369" t="e">
        <f t="shared" si="552"/>
        <v>#N/A</v>
      </c>
      <c r="S735" s="369" t="e">
        <f t="shared" si="553"/>
        <v>#N/A</v>
      </c>
      <c r="T735" s="398" t="e">
        <f t="shared" si="554"/>
        <v>#N/A</v>
      </c>
      <c r="U735" s="368"/>
      <c r="V735" s="368"/>
      <c r="W735" s="368"/>
      <c r="X735" s="368"/>
      <c r="Y735" s="368"/>
      <c r="Z735" s="368"/>
      <c r="AA735" s="368"/>
      <c r="AB735" s="368"/>
      <c r="AC735" s="368"/>
      <c r="AD735" s="368"/>
      <c r="AE735" s="368"/>
      <c r="AF735" s="368"/>
      <c r="AG735" s="368"/>
      <c r="AH735" s="368"/>
      <c r="AI735" s="368"/>
      <c r="AJ735" s="368"/>
      <c r="AK735" s="368"/>
      <c r="AL735" s="368"/>
      <c r="AM735" s="368"/>
      <c r="AN735" s="368"/>
    </row>
    <row r="736" spans="1:40" ht="12.75" customHeight="1">
      <c r="A736" s="151">
        <f t="shared" si="542"/>
        <v>56.5</v>
      </c>
      <c r="B736" s="393">
        <f t="shared" si="555"/>
        <v>3390</v>
      </c>
      <c r="C736" s="186">
        <v>0</v>
      </c>
      <c r="D736" s="394">
        <f t="shared" si="543"/>
        <v>0</v>
      </c>
      <c r="E736" s="395" t="e">
        <f t="shared" ref="E736:F736" si="724">H735</f>
        <v>#N/A</v>
      </c>
      <c r="F736" s="375" t="e">
        <f t="shared" si="724"/>
        <v>#N/A</v>
      </c>
      <c r="G736" s="375" t="e">
        <f t="shared" si="545"/>
        <v>#N/A</v>
      </c>
      <c r="H736" s="395" t="e">
        <f t="shared" si="546"/>
        <v>#N/A</v>
      </c>
      <c r="I736" s="375" t="e">
        <f t="shared" si="547"/>
        <v>#N/A</v>
      </c>
      <c r="J736" s="395" t="e">
        <f t="shared" si="557"/>
        <v>#N/A</v>
      </c>
      <c r="K736" s="396" t="e">
        <f t="shared" si="548"/>
        <v>#N/A</v>
      </c>
      <c r="L736" s="368"/>
      <c r="M736" s="368"/>
      <c r="N736" s="372"/>
      <c r="O736" s="3" t="e">
        <f t="shared" si="549"/>
        <v>#N/A</v>
      </c>
      <c r="P736" s="397" t="e">
        <f t="shared" si="550"/>
        <v>#N/A</v>
      </c>
      <c r="Q736" s="3" t="e">
        <f t="shared" si="551"/>
        <v>#N/A</v>
      </c>
      <c r="R736" s="369" t="e">
        <f t="shared" si="552"/>
        <v>#N/A</v>
      </c>
      <c r="S736" s="369" t="e">
        <f t="shared" si="553"/>
        <v>#N/A</v>
      </c>
      <c r="T736" s="398" t="e">
        <f t="shared" si="554"/>
        <v>#N/A</v>
      </c>
      <c r="U736" s="368"/>
      <c r="V736" s="368"/>
      <c r="W736" s="368"/>
      <c r="X736" s="368"/>
      <c r="Y736" s="368"/>
      <c r="Z736" s="368"/>
      <c r="AA736" s="368"/>
      <c r="AB736" s="368"/>
      <c r="AC736" s="368"/>
      <c r="AD736" s="368"/>
      <c r="AE736" s="368"/>
      <c r="AF736" s="368"/>
      <c r="AG736" s="368"/>
      <c r="AH736" s="368"/>
      <c r="AI736" s="368"/>
      <c r="AJ736" s="368"/>
      <c r="AK736" s="368"/>
      <c r="AL736" s="368"/>
      <c r="AM736" s="368"/>
      <c r="AN736" s="368"/>
    </row>
    <row r="737" spans="1:40" ht="12.75" customHeight="1">
      <c r="A737" s="151">
        <f t="shared" si="542"/>
        <v>56.583333333333336</v>
      </c>
      <c r="B737" s="393">
        <f t="shared" si="555"/>
        <v>3395</v>
      </c>
      <c r="C737" s="186">
        <v>0</v>
      </c>
      <c r="D737" s="394">
        <f t="shared" si="543"/>
        <v>0</v>
      </c>
      <c r="E737" s="395" t="e">
        <f t="shared" ref="E737:F737" si="725">H736</f>
        <v>#N/A</v>
      </c>
      <c r="F737" s="375" t="e">
        <f t="shared" si="725"/>
        <v>#N/A</v>
      </c>
      <c r="G737" s="375" t="e">
        <f t="shared" si="545"/>
        <v>#N/A</v>
      </c>
      <c r="H737" s="395" t="e">
        <f t="shared" si="546"/>
        <v>#N/A</v>
      </c>
      <c r="I737" s="375" t="e">
        <f t="shared" si="547"/>
        <v>#N/A</v>
      </c>
      <c r="J737" s="395" t="e">
        <f t="shared" si="557"/>
        <v>#N/A</v>
      </c>
      <c r="K737" s="396" t="e">
        <f t="shared" si="548"/>
        <v>#N/A</v>
      </c>
      <c r="L737" s="368"/>
      <c r="M737" s="368"/>
      <c r="N737" s="372"/>
      <c r="O737" s="3" t="e">
        <f t="shared" si="549"/>
        <v>#N/A</v>
      </c>
      <c r="P737" s="397" t="e">
        <f t="shared" si="550"/>
        <v>#N/A</v>
      </c>
      <c r="Q737" s="3" t="e">
        <f t="shared" si="551"/>
        <v>#N/A</v>
      </c>
      <c r="R737" s="369" t="e">
        <f t="shared" si="552"/>
        <v>#N/A</v>
      </c>
      <c r="S737" s="369" t="e">
        <f t="shared" si="553"/>
        <v>#N/A</v>
      </c>
      <c r="T737" s="398" t="e">
        <f t="shared" si="554"/>
        <v>#N/A</v>
      </c>
      <c r="U737" s="368"/>
      <c r="V737" s="368"/>
      <c r="W737" s="368"/>
      <c r="X737" s="368"/>
      <c r="Y737" s="368"/>
      <c r="Z737" s="368"/>
      <c r="AA737" s="368"/>
      <c r="AB737" s="368"/>
      <c r="AC737" s="368"/>
      <c r="AD737" s="368"/>
      <c r="AE737" s="368"/>
      <c r="AF737" s="368"/>
      <c r="AG737" s="368"/>
      <c r="AH737" s="368"/>
      <c r="AI737" s="368"/>
      <c r="AJ737" s="368"/>
      <c r="AK737" s="368"/>
      <c r="AL737" s="368"/>
      <c r="AM737" s="368"/>
      <c r="AN737" s="368"/>
    </row>
    <row r="738" spans="1:40" ht="12.75" customHeight="1">
      <c r="A738" s="151">
        <f t="shared" si="542"/>
        <v>56.666666666666664</v>
      </c>
      <c r="B738" s="393">
        <f t="shared" si="555"/>
        <v>3400</v>
      </c>
      <c r="C738" s="186">
        <v>0</v>
      </c>
      <c r="D738" s="394">
        <f t="shared" si="543"/>
        <v>0</v>
      </c>
      <c r="E738" s="395" t="e">
        <f t="shared" ref="E738:F738" si="726">H737</f>
        <v>#N/A</v>
      </c>
      <c r="F738" s="375" t="e">
        <f t="shared" si="726"/>
        <v>#N/A</v>
      </c>
      <c r="G738" s="375" t="e">
        <f t="shared" si="545"/>
        <v>#N/A</v>
      </c>
      <c r="H738" s="395" t="e">
        <f t="shared" si="546"/>
        <v>#N/A</v>
      </c>
      <c r="I738" s="375" t="e">
        <f t="shared" si="547"/>
        <v>#N/A</v>
      </c>
      <c r="J738" s="395" t="e">
        <f t="shared" si="557"/>
        <v>#N/A</v>
      </c>
      <c r="K738" s="396" t="e">
        <f t="shared" si="548"/>
        <v>#N/A</v>
      </c>
      <c r="L738" s="368"/>
      <c r="M738" s="368"/>
      <c r="N738" s="372"/>
      <c r="O738" s="3" t="e">
        <f t="shared" si="549"/>
        <v>#N/A</v>
      </c>
      <c r="P738" s="397" t="e">
        <f t="shared" si="550"/>
        <v>#N/A</v>
      </c>
      <c r="Q738" s="3" t="e">
        <f t="shared" si="551"/>
        <v>#N/A</v>
      </c>
      <c r="R738" s="369" t="e">
        <f t="shared" si="552"/>
        <v>#N/A</v>
      </c>
      <c r="S738" s="369" t="e">
        <f t="shared" si="553"/>
        <v>#N/A</v>
      </c>
      <c r="T738" s="398" t="e">
        <f t="shared" si="554"/>
        <v>#N/A</v>
      </c>
      <c r="U738" s="368"/>
      <c r="V738" s="368"/>
      <c r="W738" s="368"/>
      <c r="X738" s="368"/>
      <c r="Y738" s="368"/>
      <c r="Z738" s="368"/>
      <c r="AA738" s="368"/>
      <c r="AB738" s="368"/>
      <c r="AC738" s="368"/>
      <c r="AD738" s="368"/>
      <c r="AE738" s="368"/>
      <c r="AF738" s="368"/>
      <c r="AG738" s="368"/>
      <c r="AH738" s="368"/>
      <c r="AI738" s="368"/>
      <c r="AJ738" s="368"/>
      <c r="AK738" s="368"/>
      <c r="AL738" s="368"/>
      <c r="AM738" s="368"/>
      <c r="AN738" s="368"/>
    </row>
    <row r="739" spans="1:40" ht="12.75" customHeight="1">
      <c r="A739" s="151">
        <f t="shared" si="542"/>
        <v>56.75</v>
      </c>
      <c r="B739" s="393">
        <f t="shared" si="555"/>
        <v>3405</v>
      </c>
      <c r="C739" s="186">
        <v>0</v>
      </c>
      <c r="D739" s="394">
        <f t="shared" si="543"/>
        <v>0</v>
      </c>
      <c r="E739" s="395" t="e">
        <f t="shared" ref="E739:F739" si="727">H738</f>
        <v>#N/A</v>
      </c>
      <c r="F739" s="375" t="e">
        <f t="shared" si="727"/>
        <v>#N/A</v>
      </c>
      <c r="G739" s="375" t="e">
        <f t="shared" si="545"/>
        <v>#N/A</v>
      </c>
      <c r="H739" s="395" t="e">
        <f t="shared" si="546"/>
        <v>#N/A</v>
      </c>
      <c r="I739" s="375" t="e">
        <f t="shared" si="547"/>
        <v>#N/A</v>
      </c>
      <c r="J739" s="395" t="e">
        <f t="shared" si="557"/>
        <v>#N/A</v>
      </c>
      <c r="K739" s="396" t="e">
        <f t="shared" si="548"/>
        <v>#N/A</v>
      </c>
      <c r="L739" s="368"/>
      <c r="M739" s="368"/>
      <c r="N739" s="372"/>
      <c r="O739" s="3" t="e">
        <f t="shared" si="549"/>
        <v>#N/A</v>
      </c>
      <c r="P739" s="397" t="e">
        <f t="shared" si="550"/>
        <v>#N/A</v>
      </c>
      <c r="Q739" s="3" t="e">
        <f t="shared" si="551"/>
        <v>#N/A</v>
      </c>
      <c r="R739" s="369" t="e">
        <f t="shared" si="552"/>
        <v>#N/A</v>
      </c>
      <c r="S739" s="369" t="e">
        <f t="shared" si="553"/>
        <v>#N/A</v>
      </c>
      <c r="T739" s="398" t="e">
        <f t="shared" si="554"/>
        <v>#N/A</v>
      </c>
      <c r="U739" s="368"/>
      <c r="V739" s="368"/>
      <c r="W739" s="368"/>
      <c r="X739" s="368"/>
      <c r="Y739" s="368"/>
      <c r="Z739" s="368"/>
      <c r="AA739" s="368"/>
      <c r="AB739" s="368"/>
      <c r="AC739" s="368"/>
      <c r="AD739" s="368"/>
      <c r="AE739" s="368"/>
      <c r="AF739" s="368"/>
      <c r="AG739" s="368"/>
      <c r="AH739" s="368"/>
      <c r="AI739" s="368"/>
      <c r="AJ739" s="368"/>
      <c r="AK739" s="368"/>
      <c r="AL739" s="368"/>
      <c r="AM739" s="368"/>
      <c r="AN739" s="368"/>
    </row>
    <row r="740" spans="1:40" ht="12.75" customHeight="1">
      <c r="A740" s="151">
        <f t="shared" si="542"/>
        <v>56.833333333333336</v>
      </c>
      <c r="B740" s="393">
        <f t="shared" si="555"/>
        <v>3410</v>
      </c>
      <c r="C740" s="186">
        <v>0</v>
      </c>
      <c r="D740" s="394">
        <f t="shared" si="543"/>
        <v>0</v>
      </c>
      <c r="E740" s="395" t="e">
        <f t="shared" ref="E740:F740" si="728">H739</f>
        <v>#N/A</v>
      </c>
      <c r="F740" s="375" t="e">
        <f t="shared" si="728"/>
        <v>#N/A</v>
      </c>
      <c r="G740" s="375" t="e">
        <f t="shared" si="545"/>
        <v>#N/A</v>
      </c>
      <c r="H740" s="395" t="e">
        <f t="shared" si="546"/>
        <v>#N/A</v>
      </c>
      <c r="I740" s="375" t="e">
        <f t="shared" si="547"/>
        <v>#N/A</v>
      </c>
      <c r="J740" s="395" t="e">
        <f t="shared" si="557"/>
        <v>#N/A</v>
      </c>
      <c r="K740" s="396" t="e">
        <f t="shared" si="548"/>
        <v>#N/A</v>
      </c>
      <c r="L740" s="368"/>
      <c r="M740" s="368"/>
      <c r="N740" s="372"/>
      <c r="O740" s="3" t="e">
        <f t="shared" si="549"/>
        <v>#N/A</v>
      </c>
      <c r="P740" s="397" t="e">
        <f t="shared" si="550"/>
        <v>#N/A</v>
      </c>
      <c r="Q740" s="3" t="e">
        <f t="shared" si="551"/>
        <v>#N/A</v>
      </c>
      <c r="R740" s="369" t="e">
        <f t="shared" si="552"/>
        <v>#N/A</v>
      </c>
      <c r="S740" s="369" t="e">
        <f t="shared" si="553"/>
        <v>#N/A</v>
      </c>
      <c r="T740" s="398" t="e">
        <f t="shared" si="554"/>
        <v>#N/A</v>
      </c>
      <c r="U740" s="368"/>
      <c r="V740" s="368"/>
      <c r="W740" s="368"/>
      <c r="X740" s="368"/>
      <c r="Y740" s="368"/>
      <c r="Z740" s="368"/>
      <c r="AA740" s="368"/>
      <c r="AB740" s="368"/>
      <c r="AC740" s="368"/>
      <c r="AD740" s="368"/>
      <c r="AE740" s="368"/>
      <c r="AF740" s="368"/>
      <c r="AG740" s="368"/>
      <c r="AH740" s="368"/>
      <c r="AI740" s="368"/>
      <c r="AJ740" s="368"/>
      <c r="AK740" s="368"/>
      <c r="AL740" s="368"/>
      <c r="AM740" s="368"/>
      <c r="AN740" s="368"/>
    </row>
    <row r="741" spans="1:40" ht="12.75" customHeight="1">
      <c r="A741" s="151">
        <f t="shared" si="542"/>
        <v>56.916666666666664</v>
      </c>
      <c r="B741" s="393">
        <f t="shared" si="555"/>
        <v>3415</v>
      </c>
      <c r="C741" s="186">
        <v>0</v>
      </c>
      <c r="D741" s="394">
        <f t="shared" si="543"/>
        <v>0</v>
      </c>
      <c r="E741" s="395" t="e">
        <f t="shared" ref="E741:F741" si="729">H740</f>
        <v>#N/A</v>
      </c>
      <c r="F741" s="375" t="e">
        <f t="shared" si="729"/>
        <v>#N/A</v>
      </c>
      <c r="G741" s="375" t="e">
        <f t="shared" si="545"/>
        <v>#N/A</v>
      </c>
      <c r="H741" s="395" t="e">
        <f t="shared" si="546"/>
        <v>#N/A</v>
      </c>
      <c r="I741" s="375" t="e">
        <f t="shared" si="547"/>
        <v>#N/A</v>
      </c>
      <c r="J741" s="395" t="e">
        <f t="shared" si="557"/>
        <v>#N/A</v>
      </c>
      <c r="K741" s="396" t="e">
        <f t="shared" si="548"/>
        <v>#N/A</v>
      </c>
      <c r="L741" s="368"/>
      <c r="M741" s="368"/>
      <c r="N741" s="372"/>
      <c r="O741" s="3" t="e">
        <f t="shared" si="549"/>
        <v>#N/A</v>
      </c>
      <c r="P741" s="397" t="e">
        <f t="shared" si="550"/>
        <v>#N/A</v>
      </c>
      <c r="Q741" s="3" t="e">
        <f t="shared" si="551"/>
        <v>#N/A</v>
      </c>
      <c r="R741" s="369" t="e">
        <f t="shared" si="552"/>
        <v>#N/A</v>
      </c>
      <c r="S741" s="369" t="e">
        <f t="shared" si="553"/>
        <v>#N/A</v>
      </c>
      <c r="T741" s="398" t="e">
        <f t="shared" si="554"/>
        <v>#N/A</v>
      </c>
      <c r="U741" s="368"/>
      <c r="V741" s="368"/>
      <c r="W741" s="368"/>
      <c r="X741" s="368"/>
      <c r="Y741" s="368"/>
      <c r="Z741" s="368"/>
      <c r="AA741" s="368"/>
      <c r="AB741" s="368"/>
      <c r="AC741" s="368"/>
      <c r="AD741" s="368"/>
      <c r="AE741" s="368"/>
      <c r="AF741" s="368"/>
      <c r="AG741" s="368"/>
      <c r="AH741" s="368"/>
      <c r="AI741" s="368"/>
      <c r="AJ741" s="368"/>
      <c r="AK741" s="368"/>
      <c r="AL741" s="368"/>
      <c r="AM741" s="368"/>
      <c r="AN741" s="368"/>
    </row>
    <row r="742" spans="1:40" ht="12.75" customHeight="1">
      <c r="A742" s="151">
        <f t="shared" si="542"/>
        <v>57</v>
      </c>
      <c r="B742" s="393">
        <f t="shared" si="555"/>
        <v>3420</v>
      </c>
      <c r="C742" s="186">
        <v>0</v>
      </c>
      <c r="D742" s="394">
        <f t="shared" si="543"/>
        <v>0</v>
      </c>
      <c r="E742" s="395" t="e">
        <f t="shared" ref="E742:F742" si="730">H741</f>
        <v>#N/A</v>
      </c>
      <c r="F742" s="375" t="e">
        <f t="shared" si="730"/>
        <v>#N/A</v>
      </c>
      <c r="G742" s="375" t="e">
        <f t="shared" si="545"/>
        <v>#N/A</v>
      </c>
      <c r="H742" s="395" t="e">
        <f t="shared" si="546"/>
        <v>#N/A</v>
      </c>
      <c r="I742" s="375" t="e">
        <f t="shared" si="547"/>
        <v>#N/A</v>
      </c>
      <c r="J742" s="395" t="e">
        <f t="shared" si="557"/>
        <v>#N/A</v>
      </c>
      <c r="K742" s="396" t="e">
        <f t="shared" si="548"/>
        <v>#N/A</v>
      </c>
      <c r="L742" s="368"/>
      <c r="M742" s="368"/>
      <c r="N742" s="372"/>
      <c r="O742" s="3" t="e">
        <f t="shared" si="549"/>
        <v>#N/A</v>
      </c>
      <c r="P742" s="397" t="e">
        <f t="shared" si="550"/>
        <v>#N/A</v>
      </c>
      <c r="Q742" s="3" t="e">
        <f t="shared" si="551"/>
        <v>#N/A</v>
      </c>
      <c r="R742" s="369" t="e">
        <f t="shared" si="552"/>
        <v>#N/A</v>
      </c>
      <c r="S742" s="369" t="e">
        <f t="shared" si="553"/>
        <v>#N/A</v>
      </c>
      <c r="T742" s="398" t="e">
        <f t="shared" si="554"/>
        <v>#N/A</v>
      </c>
      <c r="U742" s="368"/>
      <c r="V742" s="368"/>
      <c r="W742" s="368"/>
      <c r="X742" s="368"/>
      <c r="Y742" s="368"/>
      <c r="Z742" s="368"/>
      <c r="AA742" s="368"/>
      <c r="AB742" s="368"/>
      <c r="AC742" s="368"/>
      <c r="AD742" s="368"/>
      <c r="AE742" s="368"/>
      <c r="AF742" s="368"/>
      <c r="AG742" s="368"/>
      <c r="AH742" s="368"/>
      <c r="AI742" s="368"/>
      <c r="AJ742" s="368"/>
      <c r="AK742" s="368"/>
      <c r="AL742" s="368"/>
      <c r="AM742" s="368"/>
      <c r="AN742" s="368"/>
    </row>
    <row r="743" spans="1:40" ht="12.75" customHeight="1">
      <c r="A743" s="151">
        <f t="shared" si="542"/>
        <v>57.083333333333336</v>
      </c>
      <c r="B743" s="393">
        <f t="shared" si="555"/>
        <v>3425</v>
      </c>
      <c r="C743" s="186">
        <v>0</v>
      </c>
      <c r="D743" s="394">
        <f t="shared" si="543"/>
        <v>0</v>
      </c>
      <c r="E743" s="395" t="e">
        <f t="shared" ref="E743:F743" si="731">H742</f>
        <v>#N/A</v>
      </c>
      <c r="F743" s="375" t="e">
        <f t="shared" si="731"/>
        <v>#N/A</v>
      </c>
      <c r="G743" s="375" t="e">
        <f t="shared" si="545"/>
        <v>#N/A</v>
      </c>
      <c r="H743" s="395" t="e">
        <f t="shared" si="546"/>
        <v>#N/A</v>
      </c>
      <c r="I743" s="375" t="e">
        <f t="shared" si="547"/>
        <v>#N/A</v>
      </c>
      <c r="J743" s="395" t="e">
        <f t="shared" si="557"/>
        <v>#N/A</v>
      </c>
      <c r="K743" s="396" t="e">
        <f t="shared" si="548"/>
        <v>#N/A</v>
      </c>
      <c r="L743" s="368"/>
      <c r="M743" s="368"/>
      <c r="N743" s="372"/>
      <c r="O743" s="3" t="e">
        <f t="shared" si="549"/>
        <v>#N/A</v>
      </c>
      <c r="P743" s="397" t="e">
        <f t="shared" si="550"/>
        <v>#N/A</v>
      </c>
      <c r="Q743" s="3" t="e">
        <f t="shared" si="551"/>
        <v>#N/A</v>
      </c>
      <c r="R743" s="369" t="e">
        <f t="shared" si="552"/>
        <v>#N/A</v>
      </c>
      <c r="S743" s="369" t="e">
        <f t="shared" si="553"/>
        <v>#N/A</v>
      </c>
      <c r="T743" s="398" t="e">
        <f t="shared" si="554"/>
        <v>#N/A</v>
      </c>
      <c r="U743" s="368"/>
      <c r="V743" s="368"/>
      <c r="W743" s="368"/>
      <c r="X743" s="368"/>
      <c r="Y743" s="368"/>
      <c r="Z743" s="368"/>
      <c r="AA743" s="368"/>
      <c r="AB743" s="368"/>
      <c r="AC743" s="368"/>
      <c r="AD743" s="368"/>
      <c r="AE743" s="368"/>
      <c r="AF743" s="368"/>
      <c r="AG743" s="368"/>
      <c r="AH743" s="368"/>
      <c r="AI743" s="368"/>
      <c r="AJ743" s="368"/>
      <c r="AK743" s="368"/>
      <c r="AL743" s="368"/>
      <c r="AM743" s="368"/>
      <c r="AN743" s="368"/>
    </row>
    <row r="744" spans="1:40" ht="12.75" customHeight="1">
      <c r="A744" s="151">
        <f t="shared" si="542"/>
        <v>57.166666666666664</v>
      </c>
      <c r="B744" s="393">
        <f t="shared" si="555"/>
        <v>3430</v>
      </c>
      <c r="C744" s="186">
        <v>0</v>
      </c>
      <c r="D744" s="394">
        <f t="shared" si="543"/>
        <v>0</v>
      </c>
      <c r="E744" s="395" t="e">
        <f t="shared" ref="E744:F744" si="732">H743</f>
        <v>#N/A</v>
      </c>
      <c r="F744" s="375" t="e">
        <f t="shared" si="732"/>
        <v>#N/A</v>
      </c>
      <c r="G744" s="375" t="e">
        <f t="shared" si="545"/>
        <v>#N/A</v>
      </c>
      <c r="H744" s="395" t="e">
        <f t="shared" si="546"/>
        <v>#N/A</v>
      </c>
      <c r="I744" s="375" t="e">
        <f t="shared" si="547"/>
        <v>#N/A</v>
      </c>
      <c r="J744" s="395" t="e">
        <f t="shared" si="557"/>
        <v>#N/A</v>
      </c>
      <c r="K744" s="396" t="e">
        <f t="shared" si="548"/>
        <v>#N/A</v>
      </c>
      <c r="L744" s="368"/>
      <c r="M744" s="368"/>
      <c r="N744" s="372"/>
      <c r="O744" s="3" t="e">
        <f t="shared" si="549"/>
        <v>#N/A</v>
      </c>
      <c r="P744" s="397" t="e">
        <f t="shared" si="550"/>
        <v>#N/A</v>
      </c>
      <c r="Q744" s="3" t="e">
        <f t="shared" si="551"/>
        <v>#N/A</v>
      </c>
      <c r="R744" s="369" t="e">
        <f t="shared" si="552"/>
        <v>#N/A</v>
      </c>
      <c r="S744" s="369" t="e">
        <f t="shared" si="553"/>
        <v>#N/A</v>
      </c>
      <c r="T744" s="398" t="e">
        <f t="shared" si="554"/>
        <v>#N/A</v>
      </c>
      <c r="U744" s="368"/>
      <c r="V744" s="368"/>
      <c r="W744" s="368"/>
      <c r="X744" s="368"/>
      <c r="Y744" s="368"/>
      <c r="Z744" s="368"/>
      <c r="AA744" s="368"/>
      <c r="AB744" s="368"/>
      <c r="AC744" s="368"/>
      <c r="AD744" s="368"/>
      <c r="AE744" s="368"/>
      <c r="AF744" s="368"/>
      <c r="AG744" s="368"/>
      <c r="AH744" s="368"/>
      <c r="AI744" s="368"/>
      <c r="AJ744" s="368"/>
      <c r="AK744" s="368"/>
      <c r="AL744" s="368"/>
      <c r="AM744" s="368"/>
      <c r="AN744" s="368"/>
    </row>
    <row r="745" spans="1:40" ht="12.75" customHeight="1">
      <c r="A745" s="151">
        <f t="shared" si="542"/>
        <v>57.25</v>
      </c>
      <c r="B745" s="393">
        <f t="shared" si="555"/>
        <v>3435</v>
      </c>
      <c r="C745" s="186">
        <v>0</v>
      </c>
      <c r="D745" s="394">
        <f t="shared" si="543"/>
        <v>0</v>
      </c>
      <c r="E745" s="395" t="e">
        <f t="shared" ref="E745:F745" si="733">H744</f>
        <v>#N/A</v>
      </c>
      <c r="F745" s="375" t="e">
        <f t="shared" si="733"/>
        <v>#N/A</v>
      </c>
      <c r="G745" s="375" t="e">
        <f t="shared" si="545"/>
        <v>#N/A</v>
      </c>
      <c r="H745" s="395" t="e">
        <f t="shared" si="546"/>
        <v>#N/A</v>
      </c>
      <c r="I745" s="375" t="e">
        <f t="shared" si="547"/>
        <v>#N/A</v>
      </c>
      <c r="J745" s="395" t="e">
        <f t="shared" si="557"/>
        <v>#N/A</v>
      </c>
      <c r="K745" s="396" t="e">
        <f t="shared" si="548"/>
        <v>#N/A</v>
      </c>
      <c r="L745" s="368"/>
      <c r="M745" s="368"/>
      <c r="N745" s="372"/>
      <c r="O745" s="3" t="e">
        <f t="shared" si="549"/>
        <v>#N/A</v>
      </c>
      <c r="P745" s="397" t="e">
        <f t="shared" si="550"/>
        <v>#N/A</v>
      </c>
      <c r="Q745" s="3" t="e">
        <f t="shared" si="551"/>
        <v>#N/A</v>
      </c>
      <c r="R745" s="369" t="e">
        <f t="shared" si="552"/>
        <v>#N/A</v>
      </c>
      <c r="S745" s="369" t="e">
        <f t="shared" si="553"/>
        <v>#N/A</v>
      </c>
      <c r="T745" s="398" t="e">
        <f t="shared" si="554"/>
        <v>#N/A</v>
      </c>
      <c r="U745" s="368"/>
      <c r="V745" s="368"/>
      <c r="W745" s="368"/>
      <c r="X745" s="368"/>
      <c r="Y745" s="368"/>
      <c r="Z745" s="368"/>
      <c r="AA745" s="368"/>
      <c r="AB745" s="368"/>
      <c r="AC745" s="368"/>
      <c r="AD745" s="368"/>
      <c r="AE745" s="368"/>
      <c r="AF745" s="368"/>
      <c r="AG745" s="368"/>
      <c r="AH745" s="368"/>
      <c r="AI745" s="368"/>
      <c r="AJ745" s="368"/>
      <c r="AK745" s="368"/>
      <c r="AL745" s="368"/>
      <c r="AM745" s="368"/>
      <c r="AN745" s="368"/>
    </row>
    <row r="746" spans="1:40" ht="12.75" customHeight="1">
      <c r="A746" s="151">
        <f t="shared" si="542"/>
        <v>57.333333333333336</v>
      </c>
      <c r="B746" s="393">
        <f t="shared" si="555"/>
        <v>3440</v>
      </c>
      <c r="C746" s="186">
        <v>0</v>
      </c>
      <c r="D746" s="394">
        <f t="shared" si="543"/>
        <v>0</v>
      </c>
      <c r="E746" s="395" t="e">
        <f t="shared" ref="E746:F746" si="734">H745</f>
        <v>#N/A</v>
      </c>
      <c r="F746" s="375" t="e">
        <f t="shared" si="734"/>
        <v>#N/A</v>
      </c>
      <c r="G746" s="375" t="e">
        <f t="shared" si="545"/>
        <v>#N/A</v>
      </c>
      <c r="H746" s="395" t="e">
        <f t="shared" si="546"/>
        <v>#N/A</v>
      </c>
      <c r="I746" s="375" t="e">
        <f t="shared" si="547"/>
        <v>#N/A</v>
      </c>
      <c r="J746" s="395" t="e">
        <f t="shared" si="557"/>
        <v>#N/A</v>
      </c>
      <c r="K746" s="396" t="e">
        <f t="shared" si="548"/>
        <v>#N/A</v>
      </c>
      <c r="L746" s="368"/>
      <c r="M746" s="368"/>
      <c r="N746" s="372"/>
      <c r="O746" s="3" t="e">
        <f t="shared" si="549"/>
        <v>#N/A</v>
      </c>
      <c r="P746" s="397" t="e">
        <f t="shared" si="550"/>
        <v>#N/A</v>
      </c>
      <c r="Q746" s="3" t="e">
        <f t="shared" si="551"/>
        <v>#N/A</v>
      </c>
      <c r="R746" s="369" t="e">
        <f t="shared" si="552"/>
        <v>#N/A</v>
      </c>
      <c r="S746" s="369" t="e">
        <f t="shared" si="553"/>
        <v>#N/A</v>
      </c>
      <c r="T746" s="398" t="e">
        <f t="shared" si="554"/>
        <v>#N/A</v>
      </c>
      <c r="U746" s="368"/>
      <c r="V746" s="368"/>
      <c r="W746" s="368"/>
      <c r="X746" s="368"/>
      <c r="Y746" s="368"/>
      <c r="Z746" s="368"/>
      <c r="AA746" s="368"/>
      <c r="AB746" s="368"/>
      <c r="AC746" s="368"/>
      <c r="AD746" s="368"/>
      <c r="AE746" s="368"/>
      <c r="AF746" s="368"/>
      <c r="AG746" s="368"/>
      <c r="AH746" s="368"/>
      <c r="AI746" s="368"/>
      <c r="AJ746" s="368"/>
      <c r="AK746" s="368"/>
      <c r="AL746" s="368"/>
      <c r="AM746" s="368"/>
      <c r="AN746" s="368"/>
    </row>
    <row r="747" spans="1:40" ht="12.75" customHeight="1">
      <c r="A747" s="151">
        <f t="shared" si="542"/>
        <v>57.416666666666664</v>
      </c>
      <c r="B747" s="393">
        <f t="shared" si="555"/>
        <v>3445</v>
      </c>
      <c r="C747" s="186">
        <v>0</v>
      </c>
      <c r="D747" s="394">
        <f t="shared" si="543"/>
        <v>0</v>
      </c>
      <c r="E747" s="395" t="e">
        <f t="shared" ref="E747:F747" si="735">H746</f>
        <v>#N/A</v>
      </c>
      <c r="F747" s="375" t="e">
        <f t="shared" si="735"/>
        <v>#N/A</v>
      </c>
      <c r="G747" s="375" t="e">
        <f t="shared" si="545"/>
        <v>#N/A</v>
      </c>
      <c r="H747" s="395" t="e">
        <f t="shared" si="546"/>
        <v>#N/A</v>
      </c>
      <c r="I747" s="375" t="e">
        <f t="shared" si="547"/>
        <v>#N/A</v>
      </c>
      <c r="J747" s="395" t="e">
        <f t="shared" si="557"/>
        <v>#N/A</v>
      </c>
      <c r="K747" s="396" t="e">
        <f t="shared" si="548"/>
        <v>#N/A</v>
      </c>
      <c r="L747" s="368"/>
      <c r="M747" s="368"/>
      <c r="N747" s="372"/>
      <c r="O747" s="3" t="e">
        <f t="shared" si="549"/>
        <v>#N/A</v>
      </c>
      <c r="P747" s="397" t="e">
        <f t="shared" si="550"/>
        <v>#N/A</v>
      </c>
      <c r="Q747" s="3" t="e">
        <f t="shared" si="551"/>
        <v>#N/A</v>
      </c>
      <c r="R747" s="369" t="e">
        <f t="shared" si="552"/>
        <v>#N/A</v>
      </c>
      <c r="S747" s="369" t="e">
        <f t="shared" si="553"/>
        <v>#N/A</v>
      </c>
      <c r="T747" s="398" t="e">
        <f t="shared" si="554"/>
        <v>#N/A</v>
      </c>
      <c r="U747" s="368"/>
      <c r="V747" s="368"/>
      <c r="W747" s="368"/>
      <c r="X747" s="368"/>
      <c r="Y747" s="368"/>
      <c r="Z747" s="368"/>
      <c r="AA747" s="368"/>
      <c r="AB747" s="368"/>
      <c r="AC747" s="368"/>
      <c r="AD747" s="368"/>
      <c r="AE747" s="368"/>
      <c r="AF747" s="368"/>
      <c r="AG747" s="368"/>
      <c r="AH747" s="368"/>
      <c r="AI747" s="368"/>
      <c r="AJ747" s="368"/>
      <c r="AK747" s="368"/>
      <c r="AL747" s="368"/>
      <c r="AM747" s="368"/>
      <c r="AN747" s="368"/>
    </row>
    <row r="748" spans="1:40" ht="12.75" customHeight="1">
      <c r="A748" s="151">
        <f t="shared" si="542"/>
        <v>57.5</v>
      </c>
      <c r="B748" s="393">
        <f t="shared" si="555"/>
        <v>3450</v>
      </c>
      <c r="C748" s="186">
        <v>0</v>
      </c>
      <c r="D748" s="394">
        <f t="shared" si="543"/>
        <v>0</v>
      </c>
      <c r="E748" s="395" t="e">
        <f t="shared" ref="E748:F748" si="736">H747</f>
        <v>#N/A</v>
      </c>
      <c r="F748" s="375" t="e">
        <f t="shared" si="736"/>
        <v>#N/A</v>
      </c>
      <c r="G748" s="375" t="e">
        <f t="shared" si="545"/>
        <v>#N/A</v>
      </c>
      <c r="H748" s="395" t="e">
        <f t="shared" si="546"/>
        <v>#N/A</v>
      </c>
      <c r="I748" s="375" t="e">
        <f t="shared" si="547"/>
        <v>#N/A</v>
      </c>
      <c r="J748" s="395" t="e">
        <f t="shared" si="557"/>
        <v>#N/A</v>
      </c>
      <c r="K748" s="396" t="e">
        <f t="shared" si="548"/>
        <v>#N/A</v>
      </c>
      <c r="L748" s="368"/>
      <c r="M748" s="368"/>
      <c r="N748" s="372"/>
      <c r="O748" s="3" t="e">
        <f t="shared" si="549"/>
        <v>#N/A</v>
      </c>
      <c r="P748" s="397" t="e">
        <f t="shared" si="550"/>
        <v>#N/A</v>
      </c>
      <c r="Q748" s="3" t="e">
        <f t="shared" si="551"/>
        <v>#N/A</v>
      </c>
      <c r="R748" s="369" t="e">
        <f t="shared" si="552"/>
        <v>#N/A</v>
      </c>
      <c r="S748" s="369" t="e">
        <f t="shared" si="553"/>
        <v>#N/A</v>
      </c>
      <c r="T748" s="398" t="e">
        <f t="shared" si="554"/>
        <v>#N/A</v>
      </c>
      <c r="U748" s="368"/>
      <c r="V748" s="368"/>
      <c r="W748" s="368"/>
      <c r="X748" s="368"/>
      <c r="Y748" s="368"/>
      <c r="Z748" s="368"/>
      <c r="AA748" s="368"/>
      <c r="AB748" s="368"/>
      <c r="AC748" s="368"/>
      <c r="AD748" s="368"/>
      <c r="AE748" s="368"/>
      <c r="AF748" s="368"/>
      <c r="AG748" s="368"/>
      <c r="AH748" s="368"/>
      <c r="AI748" s="368"/>
      <c r="AJ748" s="368"/>
      <c r="AK748" s="368"/>
      <c r="AL748" s="368"/>
      <c r="AM748" s="368"/>
      <c r="AN748" s="368"/>
    </row>
    <row r="749" spans="1:40" ht="12.75" customHeight="1">
      <c r="A749" s="151">
        <f t="shared" si="542"/>
        <v>57.583333333333336</v>
      </c>
      <c r="B749" s="393">
        <f t="shared" si="555"/>
        <v>3455</v>
      </c>
      <c r="C749" s="186">
        <v>0</v>
      </c>
      <c r="D749" s="394">
        <f t="shared" si="543"/>
        <v>0</v>
      </c>
      <c r="E749" s="395" t="e">
        <f t="shared" ref="E749:F749" si="737">H748</f>
        <v>#N/A</v>
      </c>
      <c r="F749" s="375" t="e">
        <f t="shared" si="737"/>
        <v>#N/A</v>
      </c>
      <c r="G749" s="375" t="e">
        <f t="shared" si="545"/>
        <v>#N/A</v>
      </c>
      <c r="H749" s="395" t="e">
        <f t="shared" si="546"/>
        <v>#N/A</v>
      </c>
      <c r="I749" s="375" t="e">
        <f t="shared" si="547"/>
        <v>#N/A</v>
      </c>
      <c r="J749" s="395" t="e">
        <f t="shared" si="557"/>
        <v>#N/A</v>
      </c>
      <c r="K749" s="396" t="e">
        <f t="shared" si="548"/>
        <v>#N/A</v>
      </c>
      <c r="L749" s="368"/>
      <c r="M749" s="368"/>
      <c r="N749" s="372"/>
      <c r="O749" s="3" t="e">
        <f t="shared" si="549"/>
        <v>#N/A</v>
      </c>
      <c r="P749" s="397" t="e">
        <f t="shared" si="550"/>
        <v>#N/A</v>
      </c>
      <c r="Q749" s="3" t="e">
        <f t="shared" si="551"/>
        <v>#N/A</v>
      </c>
      <c r="R749" s="369" t="e">
        <f t="shared" si="552"/>
        <v>#N/A</v>
      </c>
      <c r="S749" s="369" t="e">
        <f t="shared" si="553"/>
        <v>#N/A</v>
      </c>
      <c r="T749" s="398" t="e">
        <f t="shared" si="554"/>
        <v>#N/A</v>
      </c>
      <c r="U749" s="368"/>
      <c r="V749" s="368"/>
      <c r="W749" s="368"/>
      <c r="X749" s="368"/>
      <c r="Y749" s="368"/>
      <c r="Z749" s="368"/>
      <c r="AA749" s="368"/>
      <c r="AB749" s="368"/>
      <c r="AC749" s="368"/>
      <c r="AD749" s="368"/>
      <c r="AE749" s="368"/>
      <c r="AF749" s="368"/>
      <c r="AG749" s="368"/>
      <c r="AH749" s="368"/>
      <c r="AI749" s="368"/>
      <c r="AJ749" s="368"/>
      <c r="AK749" s="368"/>
      <c r="AL749" s="368"/>
      <c r="AM749" s="368"/>
      <c r="AN749" s="368"/>
    </row>
    <row r="750" spans="1:40" ht="12.75" customHeight="1">
      <c r="A750" s="151">
        <f t="shared" si="542"/>
        <v>57.666666666666664</v>
      </c>
      <c r="B750" s="393">
        <f t="shared" si="555"/>
        <v>3460</v>
      </c>
      <c r="C750" s="186">
        <v>0</v>
      </c>
      <c r="D750" s="394">
        <f t="shared" si="543"/>
        <v>0</v>
      </c>
      <c r="E750" s="395" t="e">
        <f t="shared" ref="E750:F750" si="738">H749</f>
        <v>#N/A</v>
      </c>
      <c r="F750" s="375" t="e">
        <f t="shared" si="738"/>
        <v>#N/A</v>
      </c>
      <c r="G750" s="375" t="e">
        <f t="shared" si="545"/>
        <v>#N/A</v>
      </c>
      <c r="H750" s="395" t="e">
        <f t="shared" si="546"/>
        <v>#N/A</v>
      </c>
      <c r="I750" s="375" t="e">
        <f t="shared" si="547"/>
        <v>#N/A</v>
      </c>
      <c r="J750" s="395" t="e">
        <f t="shared" si="557"/>
        <v>#N/A</v>
      </c>
      <c r="K750" s="396" t="e">
        <f t="shared" si="548"/>
        <v>#N/A</v>
      </c>
      <c r="L750" s="368"/>
      <c r="M750" s="368"/>
      <c r="N750" s="372"/>
      <c r="O750" s="3" t="e">
        <f t="shared" si="549"/>
        <v>#N/A</v>
      </c>
      <c r="P750" s="397" t="e">
        <f t="shared" si="550"/>
        <v>#N/A</v>
      </c>
      <c r="Q750" s="3" t="e">
        <f t="shared" si="551"/>
        <v>#N/A</v>
      </c>
      <c r="R750" s="369" t="e">
        <f t="shared" si="552"/>
        <v>#N/A</v>
      </c>
      <c r="S750" s="369" t="e">
        <f t="shared" si="553"/>
        <v>#N/A</v>
      </c>
      <c r="T750" s="398" t="e">
        <f t="shared" si="554"/>
        <v>#N/A</v>
      </c>
      <c r="U750" s="368"/>
      <c r="V750" s="368"/>
      <c r="W750" s="368"/>
      <c r="X750" s="368"/>
      <c r="Y750" s="368"/>
      <c r="Z750" s="368"/>
      <c r="AA750" s="368"/>
      <c r="AB750" s="368"/>
      <c r="AC750" s="368"/>
      <c r="AD750" s="368"/>
      <c r="AE750" s="368"/>
      <c r="AF750" s="368"/>
      <c r="AG750" s="368"/>
      <c r="AH750" s="368"/>
      <c r="AI750" s="368"/>
      <c r="AJ750" s="368"/>
      <c r="AK750" s="368"/>
      <c r="AL750" s="368"/>
      <c r="AM750" s="368"/>
      <c r="AN750" s="368"/>
    </row>
    <row r="751" spans="1:40" ht="12.75" customHeight="1">
      <c r="A751" s="151">
        <f t="shared" si="542"/>
        <v>57.75</v>
      </c>
      <c r="B751" s="393">
        <f t="shared" si="555"/>
        <v>3465</v>
      </c>
      <c r="C751" s="186">
        <v>0</v>
      </c>
      <c r="D751" s="394">
        <f t="shared" si="543"/>
        <v>0</v>
      </c>
      <c r="E751" s="395" t="e">
        <f t="shared" ref="E751:F751" si="739">H750</f>
        <v>#N/A</v>
      </c>
      <c r="F751" s="375" t="e">
        <f t="shared" si="739"/>
        <v>#N/A</v>
      </c>
      <c r="G751" s="375" t="e">
        <f t="shared" si="545"/>
        <v>#N/A</v>
      </c>
      <c r="H751" s="395" t="e">
        <f t="shared" si="546"/>
        <v>#N/A</v>
      </c>
      <c r="I751" s="375" t="e">
        <f t="shared" si="547"/>
        <v>#N/A</v>
      </c>
      <c r="J751" s="395" t="e">
        <f t="shared" si="557"/>
        <v>#N/A</v>
      </c>
      <c r="K751" s="396" t="e">
        <f t="shared" si="548"/>
        <v>#N/A</v>
      </c>
      <c r="L751" s="368"/>
      <c r="M751" s="368"/>
      <c r="N751" s="372"/>
      <c r="O751" s="3" t="e">
        <f t="shared" si="549"/>
        <v>#N/A</v>
      </c>
      <c r="P751" s="397" t="e">
        <f t="shared" si="550"/>
        <v>#N/A</v>
      </c>
      <c r="Q751" s="3" t="e">
        <f t="shared" si="551"/>
        <v>#N/A</v>
      </c>
      <c r="R751" s="369" t="e">
        <f t="shared" si="552"/>
        <v>#N/A</v>
      </c>
      <c r="S751" s="369" t="e">
        <f t="shared" si="553"/>
        <v>#N/A</v>
      </c>
      <c r="T751" s="398" t="e">
        <f t="shared" si="554"/>
        <v>#N/A</v>
      </c>
      <c r="U751" s="368"/>
      <c r="V751" s="368"/>
      <c r="W751" s="368"/>
      <c r="X751" s="368"/>
      <c r="Y751" s="368"/>
      <c r="Z751" s="368"/>
      <c r="AA751" s="368"/>
      <c r="AB751" s="368"/>
      <c r="AC751" s="368"/>
      <c r="AD751" s="368"/>
      <c r="AE751" s="368"/>
      <c r="AF751" s="368"/>
      <c r="AG751" s="368"/>
      <c r="AH751" s="368"/>
      <c r="AI751" s="368"/>
      <c r="AJ751" s="368"/>
      <c r="AK751" s="368"/>
      <c r="AL751" s="368"/>
      <c r="AM751" s="368"/>
      <c r="AN751" s="368"/>
    </row>
    <row r="752" spans="1:40" ht="12.75" customHeight="1">
      <c r="A752" s="151">
        <f t="shared" si="542"/>
        <v>57.833333333333336</v>
      </c>
      <c r="B752" s="393">
        <f t="shared" si="555"/>
        <v>3470</v>
      </c>
      <c r="C752" s="186">
        <v>0</v>
      </c>
      <c r="D752" s="394">
        <f t="shared" si="543"/>
        <v>0</v>
      </c>
      <c r="E752" s="395" t="e">
        <f t="shared" ref="E752:F752" si="740">H751</f>
        <v>#N/A</v>
      </c>
      <c r="F752" s="375" t="e">
        <f t="shared" si="740"/>
        <v>#N/A</v>
      </c>
      <c r="G752" s="375" t="e">
        <f t="shared" si="545"/>
        <v>#N/A</v>
      </c>
      <c r="H752" s="395" t="e">
        <f t="shared" si="546"/>
        <v>#N/A</v>
      </c>
      <c r="I752" s="375" t="e">
        <f t="shared" si="547"/>
        <v>#N/A</v>
      </c>
      <c r="J752" s="395" t="e">
        <f t="shared" si="557"/>
        <v>#N/A</v>
      </c>
      <c r="K752" s="396" t="e">
        <f t="shared" si="548"/>
        <v>#N/A</v>
      </c>
      <c r="L752" s="368"/>
      <c r="M752" s="368"/>
      <c r="N752" s="372"/>
      <c r="O752" s="3" t="e">
        <f t="shared" si="549"/>
        <v>#N/A</v>
      </c>
      <c r="P752" s="397" t="e">
        <f t="shared" si="550"/>
        <v>#N/A</v>
      </c>
      <c r="Q752" s="3" t="e">
        <f t="shared" si="551"/>
        <v>#N/A</v>
      </c>
      <c r="R752" s="369" t="e">
        <f t="shared" si="552"/>
        <v>#N/A</v>
      </c>
      <c r="S752" s="369" t="e">
        <f t="shared" si="553"/>
        <v>#N/A</v>
      </c>
      <c r="T752" s="398" t="e">
        <f t="shared" si="554"/>
        <v>#N/A</v>
      </c>
      <c r="U752" s="368"/>
      <c r="V752" s="368"/>
      <c r="W752" s="368"/>
      <c r="X752" s="368"/>
      <c r="Y752" s="368"/>
      <c r="Z752" s="368"/>
      <c r="AA752" s="368"/>
      <c r="AB752" s="368"/>
      <c r="AC752" s="368"/>
      <c r="AD752" s="368"/>
      <c r="AE752" s="368"/>
      <c r="AF752" s="368"/>
      <c r="AG752" s="368"/>
      <c r="AH752" s="368"/>
      <c r="AI752" s="368"/>
      <c r="AJ752" s="368"/>
      <c r="AK752" s="368"/>
      <c r="AL752" s="368"/>
      <c r="AM752" s="368"/>
      <c r="AN752" s="368"/>
    </row>
    <row r="753" spans="1:40" ht="12.75" customHeight="1">
      <c r="A753" s="151">
        <f t="shared" si="542"/>
        <v>57.916666666666664</v>
      </c>
      <c r="B753" s="393">
        <f t="shared" si="555"/>
        <v>3475</v>
      </c>
      <c r="C753" s="186">
        <v>0</v>
      </c>
      <c r="D753" s="394">
        <f t="shared" si="543"/>
        <v>0</v>
      </c>
      <c r="E753" s="395" t="e">
        <f t="shared" ref="E753:F753" si="741">H752</f>
        <v>#N/A</v>
      </c>
      <c r="F753" s="375" t="e">
        <f t="shared" si="741"/>
        <v>#N/A</v>
      </c>
      <c r="G753" s="375" t="e">
        <f t="shared" si="545"/>
        <v>#N/A</v>
      </c>
      <c r="H753" s="395" t="e">
        <f t="shared" si="546"/>
        <v>#N/A</v>
      </c>
      <c r="I753" s="375" t="e">
        <f t="shared" si="547"/>
        <v>#N/A</v>
      </c>
      <c r="J753" s="395" t="e">
        <f t="shared" si="557"/>
        <v>#N/A</v>
      </c>
      <c r="K753" s="396" t="e">
        <f t="shared" si="548"/>
        <v>#N/A</v>
      </c>
      <c r="L753" s="368"/>
      <c r="M753" s="368"/>
      <c r="N753" s="372"/>
      <c r="O753" s="3" t="e">
        <f t="shared" si="549"/>
        <v>#N/A</v>
      </c>
      <c r="P753" s="397" t="e">
        <f t="shared" si="550"/>
        <v>#N/A</v>
      </c>
      <c r="Q753" s="3" t="e">
        <f t="shared" si="551"/>
        <v>#N/A</v>
      </c>
      <c r="R753" s="369" t="e">
        <f t="shared" si="552"/>
        <v>#N/A</v>
      </c>
      <c r="S753" s="369" t="e">
        <f t="shared" si="553"/>
        <v>#N/A</v>
      </c>
      <c r="T753" s="398" t="e">
        <f t="shared" si="554"/>
        <v>#N/A</v>
      </c>
      <c r="U753" s="368"/>
      <c r="V753" s="368"/>
      <c r="W753" s="368"/>
      <c r="X753" s="368"/>
      <c r="Y753" s="368"/>
      <c r="Z753" s="368"/>
      <c r="AA753" s="368"/>
      <c r="AB753" s="368"/>
      <c r="AC753" s="368"/>
      <c r="AD753" s="368"/>
      <c r="AE753" s="368"/>
      <c r="AF753" s="368"/>
      <c r="AG753" s="368"/>
      <c r="AH753" s="368"/>
      <c r="AI753" s="368"/>
      <c r="AJ753" s="368"/>
      <c r="AK753" s="368"/>
      <c r="AL753" s="368"/>
      <c r="AM753" s="368"/>
      <c r="AN753" s="368"/>
    </row>
    <row r="754" spans="1:40" ht="12.75" customHeight="1">
      <c r="A754" s="151">
        <f t="shared" si="542"/>
        <v>58</v>
      </c>
      <c r="B754" s="393">
        <f t="shared" si="555"/>
        <v>3480</v>
      </c>
      <c r="C754" s="186">
        <v>0</v>
      </c>
      <c r="D754" s="394">
        <f t="shared" si="543"/>
        <v>0</v>
      </c>
      <c r="E754" s="395" t="e">
        <f t="shared" ref="E754:F754" si="742">H753</f>
        <v>#N/A</v>
      </c>
      <c r="F754" s="375" t="e">
        <f t="shared" si="742"/>
        <v>#N/A</v>
      </c>
      <c r="G754" s="375" t="e">
        <f t="shared" si="545"/>
        <v>#N/A</v>
      </c>
      <c r="H754" s="395" t="e">
        <f t="shared" si="546"/>
        <v>#N/A</v>
      </c>
      <c r="I754" s="375" t="e">
        <f t="shared" si="547"/>
        <v>#N/A</v>
      </c>
      <c r="J754" s="395" t="e">
        <f t="shared" si="557"/>
        <v>#N/A</v>
      </c>
      <c r="K754" s="396" t="e">
        <f t="shared" si="548"/>
        <v>#N/A</v>
      </c>
      <c r="L754" s="368"/>
      <c r="M754" s="368"/>
      <c r="N754" s="372"/>
      <c r="O754" s="3" t="e">
        <f t="shared" si="549"/>
        <v>#N/A</v>
      </c>
      <c r="P754" s="397" t="e">
        <f t="shared" si="550"/>
        <v>#N/A</v>
      </c>
      <c r="Q754" s="3" t="e">
        <f t="shared" si="551"/>
        <v>#N/A</v>
      </c>
      <c r="R754" s="369" t="e">
        <f t="shared" si="552"/>
        <v>#N/A</v>
      </c>
      <c r="S754" s="369" t="e">
        <f t="shared" si="553"/>
        <v>#N/A</v>
      </c>
      <c r="T754" s="398" t="e">
        <f t="shared" si="554"/>
        <v>#N/A</v>
      </c>
      <c r="U754" s="368"/>
      <c r="V754" s="368"/>
      <c r="W754" s="368"/>
      <c r="X754" s="368"/>
      <c r="Y754" s="368"/>
      <c r="Z754" s="368"/>
      <c r="AA754" s="368"/>
      <c r="AB754" s="368"/>
      <c r="AC754" s="368"/>
      <c r="AD754" s="368"/>
      <c r="AE754" s="368"/>
      <c r="AF754" s="368"/>
      <c r="AG754" s="368"/>
      <c r="AH754" s="368"/>
      <c r="AI754" s="368"/>
      <c r="AJ754" s="368"/>
      <c r="AK754" s="368"/>
      <c r="AL754" s="368"/>
      <c r="AM754" s="368"/>
      <c r="AN754" s="368"/>
    </row>
    <row r="755" spans="1:40" ht="12.75" customHeight="1">
      <c r="A755" s="151">
        <f t="shared" si="542"/>
        <v>58.083333333333336</v>
      </c>
      <c r="B755" s="393">
        <f t="shared" si="555"/>
        <v>3485</v>
      </c>
      <c r="C755" s="186">
        <v>0</v>
      </c>
      <c r="D755" s="394">
        <f t="shared" si="543"/>
        <v>0</v>
      </c>
      <c r="E755" s="395" t="e">
        <f t="shared" ref="E755:F755" si="743">H754</f>
        <v>#N/A</v>
      </c>
      <c r="F755" s="375" t="e">
        <f t="shared" si="743"/>
        <v>#N/A</v>
      </c>
      <c r="G755" s="375" t="e">
        <f t="shared" si="545"/>
        <v>#N/A</v>
      </c>
      <c r="H755" s="395" t="e">
        <f t="shared" si="546"/>
        <v>#N/A</v>
      </c>
      <c r="I755" s="375" t="e">
        <f t="shared" si="547"/>
        <v>#N/A</v>
      </c>
      <c r="J755" s="395" t="e">
        <f t="shared" si="557"/>
        <v>#N/A</v>
      </c>
      <c r="K755" s="396" t="e">
        <f t="shared" si="548"/>
        <v>#N/A</v>
      </c>
      <c r="L755" s="368"/>
      <c r="M755" s="368"/>
      <c r="N755" s="372"/>
      <c r="O755" s="3" t="e">
        <f t="shared" si="549"/>
        <v>#N/A</v>
      </c>
      <c r="P755" s="397" t="e">
        <f t="shared" si="550"/>
        <v>#N/A</v>
      </c>
      <c r="Q755" s="3" t="e">
        <f t="shared" si="551"/>
        <v>#N/A</v>
      </c>
      <c r="R755" s="369" t="e">
        <f t="shared" si="552"/>
        <v>#N/A</v>
      </c>
      <c r="S755" s="369" t="e">
        <f t="shared" si="553"/>
        <v>#N/A</v>
      </c>
      <c r="T755" s="398" t="e">
        <f t="shared" si="554"/>
        <v>#N/A</v>
      </c>
      <c r="U755" s="368"/>
      <c r="V755" s="368"/>
      <c r="W755" s="368"/>
      <c r="X755" s="368"/>
      <c r="Y755" s="368"/>
      <c r="Z755" s="368"/>
      <c r="AA755" s="368"/>
      <c r="AB755" s="368"/>
      <c r="AC755" s="368"/>
      <c r="AD755" s="368"/>
      <c r="AE755" s="368"/>
      <c r="AF755" s="368"/>
      <c r="AG755" s="368"/>
      <c r="AH755" s="368"/>
      <c r="AI755" s="368"/>
      <c r="AJ755" s="368"/>
      <c r="AK755" s="368"/>
      <c r="AL755" s="368"/>
      <c r="AM755" s="368"/>
      <c r="AN755" s="368"/>
    </row>
    <row r="756" spans="1:40" ht="12.75" customHeight="1">
      <c r="A756" s="151">
        <f t="shared" si="542"/>
        <v>58.166666666666664</v>
      </c>
      <c r="B756" s="393">
        <f t="shared" si="555"/>
        <v>3490</v>
      </c>
      <c r="C756" s="186">
        <v>0</v>
      </c>
      <c r="D756" s="394">
        <f t="shared" si="543"/>
        <v>0</v>
      </c>
      <c r="E756" s="395" t="e">
        <f t="shared" ref="E756:F756" si="744">H755</f>
        <v>#N/A</v>
      </c>
      <c r="F756" s="375" t="e">
        <f t="shared" si="744"/>
        <v>#N/A</v>
      </c>
      <c r="G756" s="375" t="e">
        <f t="shared" si="545"/>
        <v>#N/A</v>
      </c>
      <c r="H756" s="395" t="e">
        <f t="shared" si="546"/>
        <v>#N/A</v>
      </c>
      <c r="I756" s="375" t="e">
        <f t="shared" si="547"/>
        <v>#N/A</v>
      </c>
      <c r="J756" s="395" t="e">
        <f t="shared" si="557"/>
        <v>#N/A</v>
      </c>
      <c r="K756" s="396" t="e">
        <f t="shared" si="548"/>
        <v>#N/A</v>
      </c>
      <c r="L756" s="368"/>
      <c r="M756" s="368"/>
      <c r="N756" s="372"/>
      <c r="O756" s="3" t="e">
        <f t="shared" si="549"/>
        <v>#N/A</v>
      </c>
      <c r="P756" s="397" t="e">
        <f t="shared" si="550"/>
        <v>#N/A</v>
      </c>
      <c r="Q756" s="3" t="e">
        <f t="shared" si="551"/>
        <v>#N/A</v>
      </c>
      <c r="R756" s="369" t="e">
        <f t="shared" si="552"/>
        <v>#N/A</v>
      </c>
      <c r="S756" s="369" t="e">
        <f t="shared" si="553"/>
        <v>#N/A</v>
      </c>
      <c r="T756" s="398" t="e">
        <f t="shared" si="554"/>
        <v>#N/A</v>
      </c>
      <c r="U756" s="368"/>
      <c r="V756" s="368"/>
      <c r="W756" s="368"/>
      <c r="X756" s="368"/>
      <c r="Y756" s="368"/>
      <c r="Z756" s="368"/>
      <c r="AA756" s="368"/>
      <c r="AB756" s="368"/>
      <c r="AC756" s="368"/>
      <c r="AD756" s="368"/>
      <c r="AE756" s="368"/>
      <c r="AF756" s="368"/>
      <c r="AG756" s="368"/>
      <c r="AH756" s="368"/>
      <c r="AI756" s="368"/>
      <c r="AJ756" s="368"/>
      <c r="AK756" s="368"/>
      <c r="AL756" s="368"/>
      <c r="AM756" s="368"/>
      <c r="AN756" s="368"/>
    </row>
    <row r="757" spans="1:40" ht="12.75" customHeight="1">
      <c r="A757" s="151">
        <f t="shared" si="542"/>
        <v>58.25</v>
      </c>
      <c r="B757" s="393">
        <f t="shared" si="555"/>
        <v>3495</v>
      </c>
      <c r="C757" s="186">
        <v>0</v>
      </c>
      <c r="D757" s="394">
        <f t="shared" si="543"/>
        <v>0</v>
      </c>
      <c r="E757" s="395" t="e">
        <f t="shared" ref="E757:F757" si="745">H756</f>
        <v>#N/A</v>
      </c>
      <c r="F757" s="375" t="e">
        <f t="shared" si="745"/>
        <v>#N/A</v>
      </c>
      <c r="G757" s="375" t="e">
        <f t="shared" si="545"/>
        <v>#N/A</v>
      </c>
      <c r="H757" s="395" t="e">
        <f t="shared" si="546"/>
        <v>#N/A</v>
      </c>
      <c r="I757" s="375" t="e">
        <f t="shared" si="547"/>
        <v>#N/A</v>
      </c>
      <c r="J757" s="395" t="e">
        <f t="shared" si="557"/>
        <v>#N/A</v>
      </c>
      <c r="K757" s="396" t="e">
        <f t="shared" si="548"/>
        <v>#N/A</v>
      </c>
      <c r="L757" s="368"/>
      <c r="M757" s="368"/>
      <c r="N757" s="372"/>
      <c r="O757" s="3" t="e">
        <f t="shared" si="549"/>
        <v>#N/A</v>
      </c>
      <c r="P757" s="397" t="e">
        <f t="shared" si="550"/>
        <v>#N/A</v>
      </c>
      <c r="Q757" s="3" t="e">
        <f t="shared" si="551"/>
        <v>#N/A</v>
      </c>
      <c r="R757" s="369" t="e">
        <f t="shared" si="552"/>
        <v>#N/A</v>
      </c>
      <c r="S757" s="369" t="e">
        <f t="shared" si="553"/>
        <v>#N/A</v>
      </c>
      <c r="T757" s="398" t="e">
        <f t="shared" si="554"/>
        <v>#N/A</v>
      </c>
      <c r="U757" s="368"/>
      <c r="V757" s="368"/>
      <c r="W757" s="368"/>
      <c r="X757" s="368"/>
      <c r="Y757" s="368"/>
      <c r="Z757" s="368"/>
      <c r="AA757" s="368"/>
      <c r="AB757" s="368"/>
      <c r="AC757" s="368"/>
      <c r="AD757" s="368"/>
      <c r="AE757" s="368"/>
      <c r="AF757" s="368"/>
      <c r="AG757" s="368"/>
      <c r="AH757" s="368"/>
      <c r="AI757" s="368"/>
      <c r="AJ757" s="368"/>
      <c r="AK757" s="368"/>
      <c r="AL757" s="368"/>
      <c r="AM757" s="368"/>
      <c r="AN757" s="368"/>
    </row>
    <row r="758" spans="1:40" ht="12.75" customHeight="1">
      <c r="A758" s="151">
        <f t="shared" si="542"/>
        <v>58.333333333333336</v>
      </c>
      <c r="B758" s="393">
        <f t="shared" si="555"/>
        <v>3500</v>
      </c>
      <c r="C758" s="186">
        <v>0</v>
      </c>
      <c r="D758" s="394">
        <f t="shared" si="543"/>
        <v>0</v>
      </c>
      <c r="E758" s="395" t="e">
        <f t="shared" ref="E758:F758" si="746">H757</f>
        <v>#N/A</v>
      </c>
      <c r="F758" s="375" t="e">
        <f t="shared" si="746"/>
        <v>#N/A</v>
      </c>
      <c r="G758" s="375" t="e">
        <f t="shared" si="545"/>
        <v>#N/A</v>
      </c>
      <c r="H758" s="395" t="e">
        <f t="shared" si="546"/>
        <v>#N/A</v>
      </c>
      <c r="I758" s="375" t="e">
        <f t="shared" si="547"/>
        <v>#N/A</v>
      </c>
      <c r="J758" s="395" t="e">
        <f t="shared" si="557"/>
        <v>#N/A</v>
      </c>
      <c r="K758" s="396" t="e">
        <f t="shared" si="548"/>
        <v>#N/A</v>
      </c>
      <c r="L758" s="368"/>
      <c r="M758" s="368"/>
      <c r="N758" s="372"/>
      <c r="O758" s="3" t="e">
        <f t="shared" si="549"/>
        <v>#N/A</v>
      </c>
      <c r="P758" s="397" t="e">
        <f t="shared" si="550"/>
        <v>#N/A</v>
      </c>
      <c r="Q758" s="3" t="e">
        <f t="shared" si="551"/>
        <v>#N/A</v>
      </c>
      <c r="R758" s="369" t="e">
        <f t="shared" si="552"/>
        <v>#N/A</v>
      </c>
      <c r="S758" s="369" t="e">
        <f t="shared" si="553"/>
        <v>#N/A</v>
      </c>
      <c r="T758" s="398" t="e">
        <f t="shared" si="554"/>
        <v>#N/A</v>
      </c>
      <c r="U758" s="368"/>
      <c r="V758" s="368"/>
      <c r="W758" s="368"/>
      <c r="X758" s="368"/>
      <c r="Y758" s="368"/>
      <c r="Z758" s="368"/>
      <c r="AA758" s="368"/>
      <c r="AB758" s="368"/>
      <c r="AC758" s="368"/>
      <c r="AD758" s="368"/>
      <c r="AE758" s="368"/>
      <c r="AF758" s="368"/>
      <c r="AG758" s="368"/>
      <c r="AH758" s="368"/>
      <c r="AI758" s="368"/>
      <c r="AJ758" s="368"/>
      <c r="AK758" s="368"/>
      <c r="AL758" s="368"/>
      <c r="AM758" s="368"/>
      <c r="AN758" s="368"/>
    </row>
    <row r="759" spans="1:40" ht="12.75" customHeight="1">
      <c r="A759" s="151">
        <f t="shared" si="542"/>
        <v>58.416666666666664</v>
      </c>
      <c r="B759" s="393">
        <f t="shared" si="555"/>
        <v>3505</v>
      </c>
      <c r="C759" s="186">
        <v>0</v>
      </c>
      <c r="D759" s="394">
        <f t="shared" si="543"/>
        <v>0</v>
      </c>
      <c r="E759" s="395" t="e">
        <f t="shared" ref="E759:F759" si="747">H758</f>
        <v>#N/A</v>
      </c>
      <c r="F759" s="375" t="e">
        <f t="shared" si="747"/>
        <v>#N/A</v>
      </c>
      <c r="G759" s="375" t="e">
        <f t="shared" si="545"/>
        <v>#N/A</v>
      </c>
      <c r="H759" s="395" t="e">
        <f t="shared" si="546"/>
        <v>#N/A</v>
      </c>
      <c r="I759" s="375" t="e">
        <f t="shared" si="547"/>
        <v>#N/A</v>
      </c>
      <c r="J759" s="395" t="e">
        <f t="shared" si="557"/>
        <v>#N/A</v>
      </c>
      <c r="K759" s="396" t="e">
        <f t="shared" si="548"/>
        <v>#N/A</v>
      </c>
      <c r="L759" s="368"/>
      <c r="M759" s="368"/>
      <c r="N759" s="372"/>
      <c r="O759" s="3" t="e">
        <f t="shared" si="549"/>
        <v>#N/A</v>
      </c>
      <c r="P759" s="397" t="e">
        <f t="shared" si="550"/>
        <v>#N/A</v>
      </c>
      <c r="Q759" s="3" t="e">
        <f t="shared" si="551"/>
        <v>#N/A</v>
      </c>
      <c r="R759" s="369" t="e">
        <f t="shared" si="552"/>
        <v>#N/A</v>
      </c>
      <c r="S759" s="369" t="e">
        <f t="shared" si="553"/>
        <v>#N/A</v>
      </c>
      <c r="T759" s="398" t="e">
        <f t="shared" si="554"/>
        <v>#N/A</v>
      </c>
      <c r="U759" s="368"/>
      <c r="V759" s="368"/>
      <c r="W759" s="368"/>
      <c r="X759" s="368"/>
      <c r="Y759" s="368"/>
      <c r="Z759" s="368"/>
      <c r="AA759" s="368"/>
      <c r="AB759" s="368"/>
      <c r="AC759" s="368"/>
      <c r="AD759" s="368"/>
      <c r="AE759" s="368"/>
      <c r="AF759" s="368"/>
      <c r="AG759" s="368"/>
      <c r="AH759" s="368"/>
      <c r="AI759" s="368"/>
      <c r="AJ759" s="368"/>
      <c r="AK759" s="368"/>
      <c r="AL759" s="368"/>
      <c r="AM759" s="368"/>
      <c r="AN759" s="368"/>
    </row>
    <row r="760" spans="1:40" ht="12.75" customHeight="1">
      <c r="A760" s="151">
        <f t="shared" si="542"/>
        <v>58.5</v>
      </c>
      <c r="B760" s="393">
        <f t="shared" si="555"/>
        <v>3510</v>
      </c>
      <c r="C760" s="186">
        <v>0</v>
      </c>
      <c r="D760" s="394">
        <f t="shared" si="543"/>
        <v>0</v>
      </c>
      <c r="E760" s="395" t="e">
        <f t="shared" ref="E760:F760" si="748">H759</f>
        <v>#N/A</v>
      </c>
      <c r="F760" s="375" t="e">
        <f t="shared" si="748"/>
        <v>#N/A</v>
      </c>
      <c r="G760" s="375" t="e">
        <f t="shared" si="545"/>
        <v>#N/A</v>
      </c>
      <c r="H760" s="395" t="e">
        <f t="shared" si="546"/>
        <v>#N/A</v>
      </c>
      <c r="I760" s="375" t="e">
        <f t="shared" si="547"/>
        <v>#N/A</v>
      </c>
      <c r="J760" s="395" t="e">
        <f t="shared" si="557"/>
        <v>#N/A</v>
      </c>
      <c r="K760" s="396" t="e">
        <f t="shared" si="548"/>
        <v>#N/A</v>
      </c>
      <c r="L760" s="368"/>
      <c r="M760" s="368"/>
      <c r="N760" s="372"/>
      <c r="O760" s="3" t="e">
        <f t="shared" si="549"/>
        <v>#N/A</v>
      </c>
      <c r="P760" s="397" t="e">
        <f t="shared" si="550"/>
        <v>#N/A</v>
      </c>
      <c r="Q760" s="3" t="e">
        <f t="shared" si="551"/>
        <v>#N/A</v>
      </c>
      <c r="R760" s="369" t="e">
        <f t="shared" si="552"/>
        <v>#N/A</v>
      </c>
      <c r="S760" s="369" t="e">
        <f t="shared" si="553"/>
        <v>#N/A</v>
      </c>
      <c r="T760" s="398" t="e">
        <f t="shared" si="554"/>
        <v>#N/A</v>
      </c>
      <c r="U760" s="368"/>
      <c r="V760" s="368"/>
      <c r="W760" s="368"/>
      <c r="X760" s="368"/>
      <c r="Y760" s="368"/>
      <c r="Z760" s="368"/>
      <c r="AA760" s="368"/>
      <c r="AB760" s="368"/>
      <c r="AC760" s="368"/>
      <c r="AD760" s="368"/>
      <c r="AE760" s="368"/>
      <c r="AF760" s="368"/>
      <c r="AG760" s="368"/>
      <c r="AH760" s="368"/>
      <c r="AI760" s="368"/>
      <c r="AJ760" s="368"/>
      <c r="AK760" s="368"/>
      <c r="AL760" s="368"/>
      <c r="AM760" s="368"/>
      <c r="AN760" s="368"/>
    </row>
    <row r="761" spans="1:40" ht="12.75" customHeight="1">
      <c r="A761" s="151">
        <f t="shared" si="542"/>
        <v>58.583333333333336</v>
      </c>
      <c r="B761" s="393">
        <f t="shared" si="555"/>
        <v>3515</v>
      </c>
      <c r="C761" s="186">
        <v>0</v>
      </c>
      <c r="D761" s="394">
        <f t="shared" si="543"/>
        <v>0</v>
      </c>
      <c r="E761" s="395" t="e">
        <f t="shared" ref="E761:F761" si="749">H760</f>
        <v>#N/A</v>
      </c>
      <c r="F761" s="375" t="e">
        <f t="shared" si="749"/>
        <v>#N/A</v>
      </c>
      <c r="G761" s="375" t="e">
        <f t="shared" si="545"/>
        <v>#N/A</v>
      </c>
      <c r="H761" s="395" t="e">
        <f t="shared" si="546"/>
        <v>#N/A</v>
      </c>
      <c r="I761" s="375" t="e">
        <f t="shared" si="547"/>
        <v>#N/A</v>
      </c>
      <c r="J761" s="395" t="e">
        <f t="shared" si="557"/>
        <v>#N/A</v>
      </c>
      <c r="K761" s="396" t="e">
        <f t="shared" si="548"/>
        <v>#N/A</v>
      </c>
      <c r="L761" s="368"/>
      <c r="M761" s="368"/>
      <c r="N761" s="372"/>
      <c r="O761" s="3" t="e">
        <f t="shared" si="549"/>
        <v>#N/A</v>
      </c>
      <c r="P761" s="397" t="e">
        <f t="shared" si="550"/>
        <v>#N/A</v>
      </c>
      <c r="Q761" s="3" t="e">
        <f t="shared" si="551"/>
        <v>#N/A</v>
      </c>
      <c r="R761" s="369" t="e">
        <f t="shared" si="552"/>
        <v>#N/A</v>
      </c>
      <c r="S761" s="369" t="e">
        <f t="shared" si="553"/>
        <v>#N/A</v>
      </c>
      <c r="T761" s="398" t="e">
        <f t="shared" si="554"/>
        <v>#N/A</v>
      </c>
      <c r="U761" s="368"/>
      <c r="V761" s="368"/>
      <c r="W761" s="368"/>
      <c r="X761" s="368"/>
      <c r="Y761" s="368"/>
      <c r="Z761" s="368"/>
      <c r="AA761" s="368"/>
      <c r="AB761" s="368"/>
      <c r="AC761" s="368"/>
      <c r="AD761" s="368"/>
      <c r="AE761" s="368"/>
      <c r="AF761" s="368"/>
      <c r="AG761" s="368"/>
      <c r="AH761" s="368"/>
      <c r="AI761" s="368"/>
      <c r="AJ761" s="368"/>
      <c r="AK761" s="368"/>
      <c r="AL761" s="368"/>
      <c r="AM761" s="368"/>
      <c r="AN761" s="368"/>
    </row>
    <row r="762" spans="1:40" ht="12.75" customHeight="1">
      <c r="A762" s="151">
        <f t="shared" si="542"/>
        <v>58.666666666666664</v>
      </c>
      <c r="B762" s="393">
        <f t="shared" si="555"/>
        <v>3520</v>
      </c>
      <c r="C762" s="186">
        <v>0</v>
      </c>
      <c r="D762" s="394">
        <f t="shared" si="543"/>
        <v>0</v>
      </c>
      <c r="E762" s="395" t="e">
        <f t="shared" ref="E762:F762" si="750">H761</f>
        <v>#N/A</v>
      </c>
      <c r="F762" s="375" t="e">
        <f t="shared" si="750"/>
        <v>#N/A</v>
      </c>
      <c r="G762" s="375" t="e">
        <f t="shared" si="545"/>
        <v>#N/A</v>
      </c>
      <c r="H762" s="395" t="e">
        <f t="shared" si="546"/>
        <v>#N/A</v>
      </c>
      <c r="I762" s="375" t="e">
        <f t="shared" si="547"/>
        <v>#N/A</v>
      </c>
      <c r="J762" s="395" t="e">
        <f t="shared" si="557"/>
        <v>#N/A</v>
      </c>
      <c r="K762" s="396" t="e">
        <f t="shared" si="548"/>
        <v>#N/A</v>
      </c>
      <c r="L762" s="368"/>
      <c r="M762" s="368"/>
      <c r="N762" s="372"/>
      <c r="O762" s="3" t="e">
        <f t="shared" si="549"/>
        <v>#N/A</v>
      </c>
      <c r="P762" s="397" t="e">
        <f t="shared" si="550"/>
        <v>#N/A</v>
      </c>
      <c r="Q762" s="3" t="e">
        <f t="shared" si="551"/>
        <v>#N/A</v>
      </c>
      <c r="R762" s="369" t="e">
        <f t="shared" si="552"/>
        <v>#N/A</v>
      </c>
      <c r="S762" s="369" t="e">
        <f t="shared" si="553"/>
        <v>#N/A</v>
      </c>
      <c r="T762" s="398" t="e">
        <f t="shared" si="554"/>
        <v>#N/A</v>
      </c>
      <c r="U762" s="368"/>
      <c r="V762" s="368"/>
      <c r="W762" s="368"/>
      <c r="X762" s="368"/>
      <c r="Y762" s="368"/>
      <c r="Z762" s="368"/>
      <c r="AA762" s="368"/>
      <c r="AB762" s="368"/>
      <c r="AC762" s="368"/>
      <c r="AD762" s="368"/>
      <c r="AE762" s="368"/>
      <c r="AF762" s="368"/>
      <c r="AG762" s="368"/>
      <c r="AH762" s="368"/>
      <c r="AI762" s="368"/>
      <c r="AJ762" s="368"/>
      <c r="AK762" s="368"/>
      <c r="AL762" s="368"/>
      <c r="AM762" s="368"/>
      <c r="AN762" s="368"/>
    </row>
    <row r="763" spans="1:40" ht="12.75" customHeight="1">
      <c r="A763" s="151">
        <f t="shared" si="542"/>
        <v>58.75</v>
      </c>
      <c r="B763" s="393">
        <f t="shared" si="555"/>
        <v>3525</v>
      </c>
      <c r="C763" s="186">
        <v>0</v>
      </c>
      <c r="D763" s="394">
        <f t="shared" si="543"/>
        <v>0</v>
      </c>
      <c r="E763" s="395" t="e">
        <f t="shared" ref="E763:F763" si="751">H762</f>
        <v>#N/A</v>
      </c>
      <c r="F763" s="375" t="e">
        <f t="shared" si="751"/>
        <v>#N/A</v>
      </c>
      <c r="G763" s="375" t="e">
        <f t="shared" si="545"/>
        <v>#N/A</v>
      </c>
      <c r="H763" s="395" t="e">
        <f t="shared" si="546"/>
        <v>#N/A</v>
      </c>
      <c r="I763" s="375" t="e">
        <f t="shared" si="547"/>
        <v>#N/A</v>
      </c>
      <c r="J763" s="395" t="e">
        <f t="shared" si="557"/>
        <v>#N/A</v>
      </c>
      <c r="K763" s="396" t="e">
        <f t="shared" si="548"/>
        <v>#N/A</v>
      </c>
      <c r="L763" s="368"/>
      <c r="M763" s="368"/>
      <c r="N763" s="372"/>
      <c r="O763" s="3" t="e">
        <f t="shared" si="549"/>
        <v>#N/A</v>
      </c>
      <c r="P763" s="397" t="e">
        <f t="shared" si="550"/>
        <v>#N/A</v>
      </c>
      <c r="Q763" s="3" t="e">
        <f t="shared" si="551"/>
        <v>#N/A</v>
      </c>
      <c r="R763" s="369" t="e">
        <f t="shared" si="552"/>
        <v>#N/A</v>
      </c>
      <c r="S763" s="369" t="e">
        <f t="shared" si="553"/>
        <v>#N/A</v>
      </c>
      <c r="T763" s="398" t="e">
        <f t="shared" si="554"/>
        <v>#N/A</v>
      </c>
      <c r="U763" s="368"/>
      <c r="V763" s="368"/>
      <c r="W763" s="368"/>
      <c r="X763" s="368"/>
      <c r="Y763" s="368"/>
      <c r="Z763" s="368"/>
      <c r="AA763" s="368"/>
      <c r="AB763" s="368"/>
      <c r="AC763" s="368"/>
      <c r="AD763" s="368"/>
      <c r="AE763" s="368"/>
      <c r="AF763" s="368"/>
      <c r="AG763" s="368"/>
      <c r="AH763" s="368"/>
      <c r="AI763" s="368"/>
      <c r="AJ763" s="368"/>
      <c r="AK763" s="368"/>
      <c r="AL763" s="368"/>
      <c r="AM763" s="368"/>
      <c r="AN763" s="368"/>
    </row>
    <row r="764" spans="1:40" ht="12.75" customHeight="1">
      <c r="A764" s="151">
        <f t="shared" si="542"/>
        <v>58.833333333333336</v>
      </c>
      <c r="B764" s="393">
        <f t="shared" si="555"/>
        <v>3530</v>
      </c>
      <c r="C764" s="186">
        <v>0</v>
      </c>
      <c r="D764" s="394">
        <f t="shared" si="543"/>
        <v>0</v>
      </c>
      <c r="E764" s="395" t="e">
        <f t="shared" ref="E764:F764" si="752">H763</f>
        <v>#N/A</v>
      </c>
      <c r="F764" s="375" t="e">
        <f t="shared" si="752"/>
        <v>#N/A</v>
      </c>
      <c r="G764" s="375" t="e">
        <f t="shared" si="545"/>
        <v>#N/A</v>
      </c>
      <c r="H764" s="395" t="e">
        <f t="shared" si="546"/>
        <v>#N/A</v>
      </c>
      <c r="I764" s="375" t="e">
        <f t="shared" si="547"/>
        <v>#N/A</v>
      </c>
      <c r="J764" s="395" t="e">
        <f t="shared" si="557"/>
        <v>#N/A</v>
      </c>
      <c r="K764" s="396" t="e">
        <f t="shared" si="548"/>
        <v>#N/A</v>
      </c>
      <c r="L764" s="368"/>
      <c r="M764" s="368"/>
      <c r="N764" s="372"/>
      <c r="O764" s="3" t="e">
        <f t="shared" si="549"/>
        <v>#N/A</v>
      </c>
      <c r="P764" s="397" t="e">
        <f t="shared" si="550"/>
        <v>#N/A</v>
      </c>
      <c r="Q764" s="3" t="e">
        <f t="shared" si="551"/>
        <v>#N/A</v>
      </c>
      <c r="R764" s="369" t="e">
        <f t="shared" si="552"/>
        <v>#N/A</v>
      </c>
      <c r="S764" s="369" t="e">
        <f t="shared" si="553"/>
        <v>#N/A</v>
      </c>
      <c r="T764" s="398" t="e">
        <f t="shared" si="554"/>
        <v>#N/A</v>
      </c>
      <c r="U764" s="368"/>
      <c r="V764" s="368"/>
      <c r="W764" s="368"/>
      <c r="X764" s="368"/>
      <c r="Y764" s="368"/>
      <c r="Z764" s="368"/>
      <c r="AA764" s="368"/>
      <c r="AB764" s="368"/>
      <c r="AC764" s="368"/>
      <c r="AD764" s="368"/>
      <c r="AE764" s="368"/>
      <c r="AF764" s="368"/>
      <c r="AG764" s="368"/>
      <c r="AH764" s="368"/>
      <c r="AI764" s="368"/>
      <c r="AJ764" s="368"/>
      <c r="AK764" s="368"/>
      <c r="AL764" s="368"/>
      <c r="AM764" s="368"/>
      <c r="AN764" s="368"/>
    </row>
    <row r="765" spans="1:40" ht="12.75" customHeight="1">
      <c r="A765" s="151">
        <f t="shared" si="542"/>
        <v>58.916666666666664</v>
      </c>
      <c r="B765" s="393">
        <f t="shared" si="555"/>
        <v>3535</v>
      </c>
      <c r="C765" s="186">
        <v>0</v>
      </c>
      <c r="D765" s="394">
        <f t="shared" si="543"/>
        <v>0</v>
      </c>
      <c r="E765" s="395" t="e">
        <f t="shared" ref="E765:F765" si="753">H764</f>
        <v>#N/A</v>
      </c>
      <c r="F765" s="375" t="e">
        <f t="shared" si="753"/>
        <v>#N/A</v>
      </c>
      <c r="G765" s="375" t="e">
        <f t="shared" si="545"/>
        <v>#N/A</v>
      </c>
      <c r="H765" s="395" t="e">
        <f t="shared" si="546"/>
        <v>#N/A</v>
      </c>
      <c r="I765" s="375" t="e">
        <f t="shared" si="547"/>
        <v>#N/A</v>
      </c>
      <c r="J765" s="395" t="e">
        <f t="shared" si="557"/>
        <v>#N/A</v>
      </c>
      <c r="K765" s="396" t="e">
        <f t="shared" si="548"/>
        <v>#N/A</v>
      </c>
      <c r="L765" s="368"/>
      <c r="M765" s="368"/>
      <c r="N765" s="372"/>
      <c r="O765" s="3" t="e">
        <f t="shared" si="549"/>
        <v>#N/A</v>
      </c>
      <c r="P765" s="397" t="e">
        <f t="shared" si="550"/>
        <v>#N/A</v>
      </c>
      <c r="Q765" s="3" t="e">
        <f t="shared" si="551"/>
        <v>#N/A</v>
      </c>
      <c r="R765" s="369" t="e">
        <f t="shared" si="552"/>
        <v>#N/A</v>
      </c>
      <c r="S765" s="369" t="e">
        <f t="shared" si="553"/>
        <v>#N/A</v>
      </c>
      <c r="T765" s="398" t="e">
        <f t="shared" si="554"/>
        <v>#N/A</v>
      </c>
      <c r="U765" s="368"/>
      <c r="V765" s="368"/>
      <c r="W765" s="368"/>
      <c r="X765" s="368"/>
      <c r="Y765" s="368"/>
      <c r="Z765" s="368"/>
      <c r="AA765" s="368"/>
      <c r="AB765" s="368"/>
      <c r="AC765" s="368"/>
      <c r="AD765" s="368"/>
      <c r="AE765" s="368"/>
      <c r="AF765" s="368"/>
      <c r="AG765" s="368"/>
      <c r="AH765" s="368"/>
      <c r="AI765" s="368"/>
      <c r="AJ765" s="368"/>
      <c r="AK765" s="368"/>
      <c r="AL765" s="368"/>
      <c r="AM765" s="368"/>
      <c r="AN765" s="368"/>
    </row>
    <row r="766" spans="1:40" ht="12.75" customHeight="1">
      <c r="A766" s="151">
        <f t="shared" si="542"/>
        <v>59</v>
      </c>
      <c r="B766" s="393">
        <f t="shared" si="555"/>
        <v>3540</v>
      </c>
      <c r="C766" s="186">
        <v>0</v>
      </c>
      <c r="D766" s="394">
        <f t="shared" si="543"/>
        <v>0</v>
      </c>
      <c r="E766" s="395" t="e">
        <f t="shared" ref="E766:F766" si="754">H765</f>
        <v>#N/A</v>
      </c>
      <c r="F766" s="375" t="e">
        <f t="shared" si="754"/>
        <v>#N/A</v>
      </c>
      <c r="G766" s="375" t="e">
        <f t="shared" si="545"/>
        <v>#N/A</v>
      </c>
      <c r="H766" s="395" t="e">
        <f t="shared" si="546"/>
        <v>#N/A</v>
      </c>
      <c r="I766" s="375" t="e">
        <f t="shared" si="547"/>
        <v>#N/A</v>
      </c>
      <c r="J766" s="395" t="e">
        <f t="shared" si="557"/>
        <v>#N/A</v>
      </c>
      <c r="K766" s="396" t="e">
        <f t="shared" si="548"/>
        <v>#N/A</v>
      </c>
      <c r="L766" s="368"/>
      <c r="M766" s="368"/>
      <c r="N766" s="372"/>
      <c r="O766" s="3" t="e">
        <f t="shared" si="549"/>
        <v>#N/A</v>
      </c>
      <c r="P766" s="397" t="e">
        <f t="shared" si="550"/>
        <v>#N/A</v>
      </c>
      <c r="Q766" s="3" t="e">
        <f t="shared" si="551"/>
        <v>#N/A</v>
      </c>
      <c r="R766" s="369" t="e">
        <f t="shared" si="552"/>
        <v>#N/A</v>
      </c>
      <c r="S766" s="369" t="e">
        <f t="shared" si="553"/>
        <v>#N/A</v>
      </c>
      <c r="T766" s="398" t="e">
        <f t="shared" si="554"/>
        <v>#N/A</v>
      </c>
      <c r="U766" s="368"/>
      <c r="V766" s="368"/>
      <c r="W766" s="368"/>
      <c r="X766" s="368"/>
      <c r="Y766" s="368"/>
      <c r="Z766" s="368"/>
      <c r="AA766" s="368"/>
      <c r="AB766" s="368"/>
      <c r="AC766" s="368"/>
      <c r="AD766" s="368"/>
      <c r="AE766" s="368"/>
      <c r="AF766" s="368"/>
      <c r="AG766" s="368"/>
      <c r="AH766" s="368"/>
      <c r="AI766" s="368"/>
      <c r="AJ766" s="368"/>
      <c r="AK766" s="368"/>
      <c r="AL766" s="368"/>
      <c r="AM766" s="368"/>
      <c r="AN766" s="368"/>
    </row>
    <row r="767" spans="1:40" ht="12.75" customHeight="1">
      <c r="A767" s="151">
        <f t="shared" si="542"/>
        <v>59.083333333333336</v>
      </c>
      <c r="B767" s="393">
        <f t="shared" si="555"/>
        <v>3545</v>
      </c>
      <c r="C767" s="186">
        <v>0</v>
      </c>
      <c r="D767" s="394">
        <f t="shared" si="543"/>
        <v>0</v>
      </c>
      <c r="E767" s="395" t="e">
        <f t="shared" ref="E767:F767" si="755">H766</f>
        <v>#N/A</v>
      </c>
      <c r="F767" s="375" t="e">
        <f t="shared" si="755"/>
        <v>#N/A</v>
      </c>
      <c r="G767" s="375" t="e">
        <f t="shared" si="545"/>
        <v>#N/A</v>
      </c>
      <c r="H767" s="395" t="e">
        <f t="shared" si="546"/>
        <v>#N/A</v>
      </c>
      <c r="I767" s="375" t="e">
        <f t="shared" si="547"/>
        <v>#N/A</v>
      </c>
      <c r="J767" s="395" t="e">
        <f t="shared" si="557"/>
        <v>#N/A</v>
      </c>
      <c r="K767" s="396" t="e">
        <f t="shared" si="548"/>
        <v>#N/A</v>
      </c>
      <c r="L767" s="368"/>
      <c r="M767" s="368"/>
      <c r="N767" s="372"/>
      <c r="O767" s="3" t="e">
        <f t="shared" si="549"/>
        <v>#N/A</v>
      </c>
      <c r="P767" s="397" t="e">
        <f t="shared" si="550"/>
        <v>#N/A</v>
      </c>
      <c r="Q767" s="3" t="e">
        <f t="shared" si="551"/>
        <v>#N/A</v>
      </c>
      <c r="R767" s="369" t="e">
        <f t="shared" si="552"/>
        <v>#N/A</v>
      </c>
      <c r="S767" s="369" t="e">
        <f t="shared" si="553"/>
        <v>#N/A</v>
      </c>
      <c r="T767" s="398" t="e">
        <f t="shared" si="554"/>
        <v>#N/A</v>
      </c>
      <c r="U767" s="368"/>
      <c r="V767" s="368"/>
      <c r="W767" s="368"/>
      <c r="X767" s="368"/>
      <c r="Y767" s="368"/>
      <c r="Z767" s="368"/>
      <c r="AA767" s="368"/>
      <c r="AB767" s="368"/>
      <c r="AC767" s="368"/>
      <c r="AD767" s="368"/>
      <c r="AE767" s="368"/>
      <c r="AF767" s="368"/>
      <c r="AG767" s="368"/>
      <c r="AH767" s="368"/>
      <c r="AI767" s="368"/>
      <c r="AJ767" s="368"/>
      <c r="AK767" s="368"/>
      <c r="AL767" s="368"/>
      <c r="AM767" s="368"/>
      <c r="AN767" s="368"/>
    </row>
    <row r="768" spans="1:40" ht="12.75" customHeight="1">
      <c r="A768" s="151">
        <f t="shared" si="542"/>
        <v>59.166666666666664</v>
      </c>
      <c r="B768" s="393">
        <f t="shared" si="555"/>
        <v>3550</v>
      </c>
      <c r="C768" s="186">
        <v>0</v>
      </c>
      <c r="D768" s="394">
        <f t="shared" si="543"/>
        <v>0</v>
      </c>
      <c r="E768" s="395" t="e">
        <f t="shared" ref="E768:F768" si="756">H767</f>
        <v>#N/A</v>
      </c>
      <c r="F768" s="375" t="e">
        <f t="shared" si="756"/>
        <v>#N/A</v>
      </c>
      <c r="G768" s="375" t="e">
        <f t="shared" si="545"/>
        <v>#N/A</v>
      </c>
      <c r="H768" s="395" t="e">
        <f t="shared" si="546"/>
        <v>#N/A</v>
      </c>
      <c r="I768" s="375" t="e">
        <f t="shared" si="547"/>
        <v>#N/A</v>
      </c>
      <c r="J768" s="395" t="e">
        <f t="shared" si="557"/>
        <v>#N/A</v>
      </c>
      <c r="K768" s="396" t="e">
        <f t="shared" si="548"/>
        <v>#N/A</v>
      </c>
      <c r="L768" s="368"/>
      <c r="M768" s="368"/>
      <c r="N768" s="372"/>
      <c r="O768" s="3" t="e">
        <f t="shared" si="549"/>
        <v>#N/A</v>
      </c>
      <c r="P768" s="397" t="e">
        <f t="shared" si="550"/>
        <v>#N/A</v>
      </c>
      <c r="Q768" s="3" t="e">
        <f t="shared" si="551"/>
        <v>#N/A</v>
      </c>
      <c r="R768" s="369" t="e">
        <f t="shared" si="552"/>
        <v>#N/A</v>
      </c>
      <c r="S768" s="369" t="e">
        <f t="shared" si="553"/>
        <v>#N/A</v>
      </c>
      <c r="T768" s="398" t="e">
        <f t="shared" si="554"/>
        <v>#N/A</v>
      </c>
      <c r="U768" s="368"/>
      <c r="V768" s="368"/>
      <c r="W768" s="368"/>
      <c r="X768" s="368"/>
      <c r="Y768" s="368"/>
      <c r="Z768" s="368"/>
      <c r="AA768" s="368"/>
      <c r="AB768" s="368"/>
      <c r="AC768" s="368"/>
      <c r="AD768" s="368"/>
      <c r="AE768" s="368"/>
      <c r="AF768" s="368"/>
      <c r="AG768" s="368"/>
      <c r="AH768" s="368"/>
      <c r="AI768" s="368"/>
      <c r="AJ768" s="368"/>
      <c r="AK768" s="368"/>
      <c r="AL768" s="368"/>
      <c r="AM768" s="368"/>
      <c r="AN768" s="368"/>
    </row>
    <row r="769" spans="1:40" ht="12.75" customHeight="1">
      <c r="A769" s="151">
        <f t="shared" si="542"/>
        <v>59.25</v>
      </c>
      <c r="B769" s="393">
        <f t="shared" si="555"/>
        <v>3555</v>
      </c>
      <c r="C769" s="186">
        <v>0</v>
      </c>
      <c r="D769" s="394">
        <f t="shared" si="543"/>
        <v>0</v>
      </c>
      <c r="E769" s="395" t="e">
        <f t="shared" ref="E769:F769" si="757">H768</f>
        <v>#N/A</v>
      </c>
      <c r="F769" s="375" t="e">
        <f t="shared" si="757"/>
        <v>#N/A</v>
      </c>
      <c r="G769" s="375" t="e">
        <f t="shared" si="545"/>
        <v>#N/A</v>
      </c>
      <c r="H769" s="395" t="e">
        <f t="shared" si="546"/>
        <v>#N/A</v>
      </c>
      <c r="I769" s="375" t="e">
        <f t="shared" si="547"/>
        <v>#N/A</v>
      </c>
      <c r="J769" s="395" t="e">
        <f t="shared" si="557"/>
        <v>#N/A</v>
      </c>
      <c r="K769" s="396" t="e">
        <f t="shared" si="548"/>
        <v>#N/A</v>
      </c>
      <c r="L769" s="368"/>
      <c r="M769" s="368"/>
      <c r="N769" s="372"/>
      <c r="O769" s="3" t="e">
        <f t="shared" si="549"/>
        <v>#N/A</v>
      </c>
      <c r="P769" s="397" t="e">
        <f t="shared" si="550"/>
        <v>#N/A</v>
      </c>
      <c r="Q769" s="3" t="e">
        <f t="shared" si="551"/>
        <v>#N/A</v>
      </c>
      <c r="R769" s="369" t="e">
        <f t="shared" si="552"/>
        <v>#N/A</v>
      </c>
      <c r="S769" s="369" t="e">
        <f t="shared" si="553"/>
        <v>#N/A</v>
      </c>
      <c r="T769" s="398" t="e">
        <f t="shared" si="554"/>
        <v>#N/A</v>
      </c>
      <c r="U769" s="368"/>
      <c r="V769" s="368"/>
      <c r="W769" s="368"/>
      <c r="X769" s="368"/>
      <c r="Y769" s="368"/>
      <c r="Z769" s="368"/>
      <c r="AA769" s="368"/>
      <c r="AB769" s="368"/>
      <c r="AC769" s="368"/>
      <c r="AD769" s="368"/>
      <c r="AE769" s="368"/>
      <c r="AF769" s="368"/>
      <c r="AG769" s="368"/>
      <c r="AH769" s="368"/>
      <c r="AI769" s="368"/>
      <c r="AJ769" s="368"/>
      <c r="AK769" s="368"/>
      <c r="AL769" s="368"/>
      <c r="AM769" s="368"/>
      <c r="AN769" s="368"/>
    </row>
    <row r="770" spans="1:40" ht="12.75" customHeight="1">
      <c r="A770" s="151">
        <f t="shared" si="542"/>
        <v>59.333333333333336</v>
      </c>
      <c r="B770" s="393">
        <f t="shared" si="555"/>
        <v>3560</v>
      </c>
      <c r="C770" s="186">
        <v>0</v>
      </c>
      <c r="D770" s="394">
        <f t="shared" si="543"/>
        <v>0</v>
      </c>
      <c r="E770" s="395" t="e">
        <f t="shared" ref="E770:F770" si="758">H769</f>
        <v>#N/A</v>
      </c>
      <c r="F770" s="375" t="e">
        <f t="shared" si="758"/>
        <v>#N/A</v>
      </c>
      <c r="G770" s="375" t="e">
        <f t="shared" si="545"/>
        <v>#N/A</v>
      </c>
      <c r="H770" s="395" t="e">
        <f t="shared" si="546"/>
        <v>#N/A</v>
      </c>
      <c r="I770" s="375" t="e">
        <f t="shared" si="547"/>
        <v>#N/A</v>
      </c>
      <c r="J770" s="395" t="e">
        <f t="shared" si="557"/>
        <v>#N/A</v>
      </c>
      <c r="K770" s="396" t="e">
        <f t="shared" si="548"/>
        <v>#N/A</v>
      </c>
      <c r="L770" s="368"/>
      <c r="M770" s="368"/>
      <c r="N770" s="372"/>
      <c r="O770" s="3" t="e">
        <f t="shared" si="549"/>
        <v>#N/A</v>
      </c>
      <c r="P770" s="397" t="e">
        <f t="shared" si="550"/>
        <v>#N/A</v>
      </c>
      <c r="Q770" s="3" t="e">
        <f t="shared" si="551"/>
        <v>#N/A</v>
      </c>
      <c r="R770" s="369" t="e">
        <f t="shared" si="552"/>
        <v>#N/A</v>
      </c>
      <c r="S770" s="369" t="e">
        <f t="shared" si="553"/>
        <v>#N/A</v>
      </c>
      <c r="T770" s="398" t="e">
        <f t="shared" si="554"/>
        <v>#N/A</v>
      </c>
      <c r="U770" s="368"/>
      <c r="V770" s="368"/>
      <c r="W770" s="368"/>
      <c r="X770" s="368"/>
      <c r="Y770" s="368"/>
      <c r="Z770" s="368"/>
      <c r="AA770" s="368"/>
      <c r="AB770" s="368"/>
      <c r="AC770" s="368"/>
      <c r="AD770" s="368"/>
      <c r="AE770" s="368"/>
      <c r="AF770" s="368"/>
      <c r="AG770" s="368"/>
      <c r="AH770" s="368"/>
      <c r="AI770" s="368"/>
      <c r="AJ770" s="368"/>
      <c r="AK770" s="368"/>
      <c r="AL770" s="368"/>
      <c r="AM770" s="368"/>
      <c r="AN770" s="368"/>
    </row>
    <row r="771" spans="1:40" ht="12.75" customHeight="1">
      <c r="A771" s="151">
        <f t="shared" si="542"/>
        <v>59.416666666666664</v>
      </c>
      <c r="B771" s="393">
        <f t="shared" si="555"/>
        <v>3565</v>
      </c>
      <c r="C771" s="186">
        <v>0</v>
      </c>
      <c r="D771" s="394">
        <f t="shared" si="543"/>
        <v>0</v>
      </c>
      <c r="E771" s="395" t="e">
        <f t="shared" ref="E771:F771" si="759">H770</f>
        <v>#N/A</v>
      </c>
      <c r="F771" s="375" t="e">
        <f t="shared" si="759"/>
        <v>#N/A</v>
      </c>
      <c r="G771" s="375" t="e">
        <f t="shared" si="545"/>
        <v>#N/A</v>
      </c>
      <c r="H771" s="395" t="e">
        <f t="shared" si="546"/>
        <v>#N/A</v>
      </c>
      <c r="I771" s="375" t="e">
        <f t="shared" si="547"/>
        <v>#N/A</v>
      </c>
      <c r="J771" s="395" t="e">
        <f t="shared" si="557"/>
        <v>#N/A</v>
      </c>
      <c r="K771" s="396" t="e">
        <f t="shared" si="548"/>
        <v>#N/A</v>
      </c>
      <c r="L771" s="368"/>
      <c r="M771" s="368"/>
      <c r="N771" s="372"/>
      <c r="O771" s="3" t="e">
        <f t="shared" si="549"/>
        <v>#N/A</v>
      </c>
      <c r="P771" s="397" t="e">
        <f t="shared" si="550"/>
        <v>#N/A</v>
      </c>
      <c r="Q771" s="3" t="e">
        <f t="shared" si="551"/>
        <v>#N/A</v>
      </c>
      <c r="R771" s="369" t="e">
        <f t="shared" si="552"/>
        <v>#N/A</v>
      </c>
      <c r="S771" s="369" t="e">
        <f t="shared" si="553"/>
        <v>#N/A</v>
      </c>
      <c r="T771" s="398" t="e">
        <f t="shared" si="554"/>
        <v>#N/A</v>
      </c>
      <c r="U771" s="368"/>
      <c r="V771" s="368"/>
      <c r="W771" s="368"/>
      <c r="X771" s="368"/>
      <c r="Y771" s="368"/>
      <c r="Z771" s="368"/>
      <c r="AA771" s="368"/>
      <c r="AB771" s="368"/>
      <c r="AC771" s="368"/>
      <c r="AD771" s="368"/>
      <c r="AE771" s="368"/>
      <c r="AF771" s="368"/>
      <c r="AG771" s="368"/>
      <c r="AH771" s="368"/>
      <c r="AI771" s="368"/>
      <c r="AJ771" s="368"/>
      <c r="AK771" s="368"/>
      <c r="AL771" s="368"/>
      <c r="AM771" s="368"/>
      <c r="AN771" s="368"/>
    </row>
    <row r="772" spans="1:40" ht="12.75" customHeight="1">
      <c r="A772" s="151">
        <f t="shared" si="542"/>
        <v>59.5</v>
      </c>
      <c r="B772" s="393">
        <f t="shared" si="555"/>
        <v>3570</v>
      </c>
      <c r="C772" s="186">
        <v>0</v>
      </c>
      <c r="D772" s="394">
        <f t="shared" si="543"/>
        <v>0</v>
      </c>
      <c r="E772" s="395" t="e">
        <f t="shared" ref="E772:F772" si="760">H771</f>
        <v>#N/A</v>
      </c>
      <c r="F772" s="375" t="e">
        <f t="shared" si="760"/>
        <v>#N/A</v>
      </c>
      <c r="G772" s="375" t="e">
        <f t="shared" si="545"/>
        <v>#N/A</v>
      </c>
      <c r="H772" s="395" t="e">
        <f t="shared" si="546"/>
        <v>#N/A</v>
      </c>
      <c r="I772" s="375" t="e">
        <f t="shared" si="547"/>
        <v>#N/A</v>
      </c>
      <c r="J772" s="395" t="e">
        <f t="shared" si="557"/>
        <v>#N/A</v>
      </c>
      <c r="K772" s="396" t="e">
        <f t="shared" si="548"/>
        <v>#N/A</v>
      </c>
      <c r="L772" s="368"/>
      <c r="M772" s="368"/>
      <c r="N772" s="372"/>
      <c r="O772" s="3" t="e">
        <f t="shared" si="549"/>
        <v>#N/A</v>
      </c>
      <c r="P772" s="397" t="e">
        <f t="shared" si="550"/>
        <v>#N/A</v>
      </c>
      <c r="Q772" s="3" t="e">
        <f t="shared" si="551"/>
        <v>#N/A</v>
      </c>
      <c r="R772" s="369" t="e">
        <f t="shared" si="552"/>
        <v>#N/A</v>
      </c>
      <c r="S772" s="369" t="e">
        <f t="shared" si="553"/>
        <v>#N/A</v>
      </c>
      <c r="T772" s="398" t="e">
        <f t="shared" si="554"/>
        <v>#N/A</v>
      </c>
      <c r="U772" s="368"/>
      <c r="V772" s="368"/>
      <c r="W772" s="368"/>
      <c r="X772" s="368"/>
      <c r="Y772" s="368"/>
      <c r="Z772" s="368"/>
      <c r="AA772" s="368"/>
      <c r="AB772" s="368"/>
      <c r="AC772" s="368"/>
      <c r="AD772" s="368"/>
      <c r="AE772" s="368"/>
      <c r="AF772" s="368"/>
      <c r="AG772" s="368"/>
      <c r="AH772" s="368"/>
      <c r="AI772" s="368"/>
      <c r="AJ772" s="368"/>
      <c r="AK772" s="368"/>
      <c r="AL772" s="368"/>
      <c r="AM772" s="368"/>
      <c r="AN772" s="368"/>
    </row>
    <row r="773" spans="1:40" ht="12.75" customHeight="1">
      <c r="A773" s="151">
        <f t="shared" si="542"/>
        <v>59.583333333333336</v>
      </c>
      <c r="B773" s="393">
        <f t="shared" si="555"/>
        <v>3575</v>
      </c>
      <c r="C773" s="186">
        <v>0</v>
      </c>
      <c r="D773" s="394">
        <f t="shared" si="543"/>
        <v>0</v>
      </c>
      <c r="E773" s="395" t="e">
        <f t="shared" ref="E773:F773" si="761">H772</f>
        <v>#N/A</v>
      </c>
      <c r="F773" s="375" t="e">
        <f t="shared" si="761"/>
        <v>#N/A</v>
      </c>
      <c r="G773" s="375" t="e">
        <f t="shared" si="545"/>
        <v>#N/A</v>
      </c>
      <c r="H773" s="395" t="e">
        <f t="shared" si="546"/>
        <v>#N/A</v>
      </c>
      <c r="I773" s="375" t="e">
        <f t="shared" si="547"/>
        <v>#N/A</v>
      </c>
      <c r="J773" s="395" t="e">
        <f t="shared" si="557"/>
        <v>#N/A</v>
      </c>
      <c r="K773" s="396" t="e">
        <f t="shared" si="548"/>
        <v>#N/A</v>
      </c>
      <c r="L773" s="368"/>
      <c r="M773" s="368"/>
      <c r="N773" s="372"/>
      <c r="O773" s="3" t="e">
        <f t="shared" si="549"/>
        <v>#N/A</v>
      </c>
      <c r="P773" s="397" t="e">
        <f t="shared" si="550"/>
        <v>#N/A</v>
      </c>
      <c r="Q773" s="3" t="e">
        <f t="shared" si="551"/>
        <v>#N/A</v>
      </c>
      <c r="R773" s="369" t="e">
        <f t="shared" si="552"/>
        <v>#N/A</v>
      </c>
      <c r="S773" s="369" t="e">
        <f t="shared" si="553"/>
        <v>#N/A</v>
      </c>
      <c r="T773" s="398" t="e">
        <f t="shared" si="554"/>
        <v>#N/A</v>
      </c>
      <c r="U773" s="368"/>
      <c r="V773" s="368"/>
      <c r="W773" s="368"/>
      <c r="X773" s="368"/>
      <c r="Y773" s="368"/>
      <c r="Z773" s="368"/>
      <c r="AA773" s="368"/>
      <c r="AB773" s="368"/>
      <c r="AC773" s="368"/>
      <c r="AD773" s="368"/>
      <c r="AE773" s="368"/>
      <c r="AF773" s="368"/>
      <c r="AG773" s="368"/>
      <c r="AH773" s="368"/>
      <c r="AI773" s="368"/>
      <c r="AJ773" s="368"/>
      <c r="AK773" s="368"/>
      <c r="AL773" s="368"/>
      <c r="AM773" s="368"/>
      <c r="AN773" s="368"/>
    </row>
    <row r="774" spans="1:40" ht="12.75" customHeight="1">
      <c r="A774" s="151">
        <f t="shared" si="542"/>
        <v>59.666666666666664</v>
      </c>
      <c r="B774" s="393">
        <f t="shared" si="555"/>
        <v>3580</v>
      </c>
      <c r="C774" s="186">
        <v>0</v>
      </c>
      <c r="D774" s="394">
        <f t="shared" si="543"/>
        <v>0</v>
      </c>
      <c r="E774" s="395" t="e">
        <f t="shared" ref="E774:F774" si="762">H773</f>
        <v>#N/A</v>
      </c>
      <c r="F774" s="375" t="e">
        <f t="shared" si="762"/>
        <v>#N/A</v>
      </c>
      <c r="G774" s="375" t="e">
        <f t="shared" si="545"/>
        <v>#N/A</v>
      </c>
      <c r="H774" s="395" t="e">
        <f t="shared" si="546"/>
        <v>#N/A</v>
      </c>
      <c r="I774" s="375" t="e">
        <f t="shared" si="547"/>
        <v>#N/A</v>
      </c>
      <c r="J774" s="395" t="e">
        <f t="shared" si="557"/>
        <v>#N/A</v>
      </c>
      <c r="K774" s="396" t="e">
        <f t="shared" si="548"/>
        <v>#N/A</v>
      </c>
      <c r="L774" s="368"/>
      <c r="M774" s="368"/>
      <c r="N774" s="372"/>
      <c r="O774" s="3" t="e">
        <f t="shared" si="549"/>
        <v>#N/A</v>
      </c>
      <c r="P774" s="397" t="e">
        <f t="shared" si="550"/>
        <v>#N/A</v>
      </c>
      <c r="Q774" s="3" t="e">
        <f t="shared" si="551"/>
        <v>#N/A</v>
      </c>
      <c r="R774" s="369" t="e">
        <f t="shared" si="552"/>
        <v>#N/A</v>
      </c>
      <c r="S774" s="369" t="e">
        <f t="shared" si="553"/>
        <v>#N/A</v>
      </c>
      <c r="T774" s="398" t="e">
        <f t="shared" si="554"/>
        <v>#N/A</v>
      </c>
      <c r="U774" s="368"/>
      <c r="V774" s="368"/>
      <c r="W774" s="368"/>
      <c r="X774" s="368"/>
      <c r="Y774" s="368"/>
      <c r="Z774" s="368"/>
      <c r="AA774" s="368"/>
      <c r="AB774" s="368"/>
      <c r="AC774" s="368"/>
      <c r="AD774" s="368"/>
      <c r="AE774" s="368"/>
      <c r="AF774" s="368"/>
      <c r="AG774" s="368"/>
      <c r="AH774" s="368"/>
      <c r="AI774" s="368"/>
      <c r="AJ774" s="368"/>
      <c r="AK774" s="368"/>
      <c r="AL774" s="368"/>
      <c r="AM774" s="368"/>
      <c r="AN774" s="368"/>
    </row>
    <row r="775" spans="1:40" ht="12.75" customHeight="1">
      <c r="A775" s="151">
        <f t="shared" si="542"/>
        <v>59.75</v>
      </c>
      <c r="B775" s="393">
        <f t="shared" si="555"/>
        <v>3585</v>
      </c>
      <c r="C775" s="186">
        <v>0</v>
      </c>
      <c r="D775" s="394">
        <f t="shared" si="543"/>
        <v>0</v>
      </c>
      <c r="E775" s="395" t="e">
        <f t="shared" ref="E775:F775" si="763">H774</f>
        <v>#N/A</v>
      </c>
      <c r="F775" s="375" t="e">
        <f t="shared" si="763"/>
        <v>#N/A</v>
      </c>
      <c r="G775" s="375" t="e">
        <f t="shared" si="545"/>
        <v>#N/A</v>
      </c>
      <c r="H775" s="395" t="e">
        <f t="shared" si="546"/>
        <v>#N/A</v>
      </c>
      <c r="I775" s="375" t="e">
        <f t="shared" si="547"/>
        <v>#N/A</v>
      </c>
      <c r="J775" s="395" t="e">
        <f t="shared" si="557"/>
        <v>#N/A</v>
      </c>
      <c r="K775" s="396" t="e">
        <f t="shared" si="548"/>
        <v>#N/A</v>
      </c>
      <c r="L775" s="368"/>
      <c r="M775" s="368"/>
      <c r="N775" s="372"/>
      <c r="O775" s="3" t="e">
        <f t="shared" si="549"/>
        <v>#N/A</v>
      </c>
      <c r="P775" s="397" t="e">
        <f t="shared" si="550"/>
        <v>#N/A</v>
      </c>
      <c r="Q775" s="3" t="e">
        <f t="shared" si="551"/>
        <v>#N/A</v>
      </c>
      <c r="R775" s="369" t="e">
        <f t="shared" si="552"/>
        <v>#N/A</v>
      </c>
      <c r="S775" s="369" t="e">
        <f t="shared" si="553"/>
        <v>#N/A</v>
      </c>
      <c r="T775" s="398" t="e">
        <f t="shared" si="554"/>
        <v>#N/A</v>
      </c>
      <c r="U775" s="368"/>
      <c r="V775" s="368"/>
      <c r="W775" s="368"/>
      <c r="X775" s="368"/>
      <c r="Y775" s="368"/>
      <c r="Z775" s="368"/>
      <c r="AA775" s="368"/>
      <c r="AB775" s="368"/>
      <c r="AC775" s="368"/>
      <c r="AD775" s="368"/>
      <c r="AE775" s="368"/>
      <c r="AF775" s="368"/>
      <c r="AG775" s="368"/>
      <c r="AH775" s="368"/>
      <c r="AI775" s="368"/>
      <c r="AJ775" s="368"/>
      <c r="AK775" s="368"/>
      <c r="AL775" s="368"/>
      <c r="AM775" s="368"/>
      <c r="AN775" s="368"/>
    </row>
    <row r="776" spans="1:40" ht="12.75" customHeight="1">
      <c r="A776" s="151">
        <f t="shared" si="542"/>
        <v>59.833333333333336</v>
      </c>
      <c r="B776" s="393">
        <f t="shared" si="555"/>
        <v>3590</v>
      </c>
      <c r="C776" s="186">
        <v>0</v>
      </c>
      <c r="D776" s="394">
        <f t="shared" si="543"/>
        <v>0</v>
      </c>
      <c r="E776" s="395" t="e">
        <f t="shared" ref="E776:F776" si="764">H775</f>
        <v>#N/A</v>
      </c>
      <c r="F776" s="375" t="e">
        <f t="shared" si="764"/>
        <v>#N/A</v>
      </c>
      <c r="G776" s="375" t="e">
        <f t="shared" si="545"/>
        <v>#N/A</v>
      </c>
      <c r="H776" s="395" t="e">
        <f t="shared" si="546"/>
        <v>#N/A</v>
      </c>
      <c r="I776" s="375" t="e">
        <f t="shared" si="547"/>
        <v>#N/A</v>
      </c>
      <c r="J776" s="395" t="e">
        <f t="shared" si="557"/>
        <v>#N/A</v>
      </c>
      <c r="K776" s="396" t="e">
        <f t="shared" si="548"/>
        <v>#N/A</v>
      </c>
      <c r="L776" s="368"/>
      <c r="M776" s="368"/>
      <c r="N776" s="372"/>
      <c r="O776" s="3" t="e">
        <f t="shared" si="549"/>
        <v>#N/A</v>
      </c>
      <c r="P776" s="397" t="e">
        <f t="shared" si="550"/>
        <v>#N/A</v>
      </c>
      <c r="Q776" s="3" t="e">
        <f t="shared" si="551"/>
        <v>#N/A</v>
      </c>
      <c r="R776" s="369" t="e">
        <f t="shared" si="552"/>
        <v>#N/A</v>
      </c>
      <c r="S776" s="369" t="e">
        <f t="shared" si="553"/>
        <v>#N/A</v>
      </c>
      <c r="T776" s="398" t="e">
        <f t="shared" si="554"/>
        <v>#N/A</v>
      </c>
      <c r="U776" s="368"/>
      <c r="V776" s="368"/>
      <c r="W776" s="368"/>
      <c r="X776" s="368"/>
      <c r="Y776" s="368"/>
      <c r="Z776" s="368"/>
      <c r="AA776" s="368"/>
      <c r="AB776" s="368"/>
      <c r="AC776" s="368"/>
      <c r="AD776" s="368"/>
      <c r="AE776" s="368"/>
      <c r="AF776" s="368"/>
      <c r="AG776" s="368"/>
      <c r="AH776" s="368"/>
      <c r="AI776" s="368"/>
      <c r="AJ776" s="368"/>
      <c r="AK776" s="368"/>
      <c r="AL776" s="368"/>
      <c r="AM776" s="368"/>
      <c r="AN776" s="368"/>
    </row>
    <row r="777" spans="1:40" ht="12.75" customHeight="1">
      <c r="A777" s="151">
        <f t="shared" si="542"/>
        <v>59.916666666666664</v>
      </c>
      <c r="B777" s="393">
        <f t="shared" si="555"/>
        <v>3595</v>
      </c>
      <c r="C777" s="186">
        <v>0</v>
      </c>
      <c r="D777" s="394">
        <f t="shared" si="543"/>
        <v>0</v>
      </c>
      <c r="E777" s="395" t="e">
        <f t="shared" ref="E777:F777" si="765">H776</f>
        <v>#N/A</v>
      </c>
      <c r="F777" s="375" t="e">
        <f t="shared" si="765"/>
        <v>#N/A</v>
      </c>
      <c r="G777" s="375" t="e">
        <f t="shared" si="545"/>
        <v>#N/A</v>
      </c>
      <c r="H777" s="395" t="e">
        <f t="shared" si="546"/>
        <v>#N/A</v>
      </c>
      <c r="I777" s="375" t="e">
        <f t="shared" si="547"/>
        <v>#N/A</v>
      </c>
      <c r="J777" s="395" t="e">
        <f t="shared" si="557"/>
        <v>#N/A</v>
      </c>
      <c r="K777" s="396" t="e">
        <f t="shared" si="548"/>
        <v>#N/A</v>
      </c>
      <c r="L777" s="368"/>
      <c r="M777" s="368"/>
      <c r="N777" s="372"/>
      <c r="O777" s="3" t="e">
        <f t="shared" si="549"/>
        <v>#N/A</v>
      </c>
      <c r="P777" s="397" t="e">
        <f t="shared" si="550"/>
        <v>#N/A</v>
      </c>
      <c r="Q777" s="3" t="e">
        <f t="shared" si="551"/>
        <v>#N/A</v>
      </c>
      <c r="R777" s="369" t="e">
        <f t="shared" si="552"/>
        <v>#N/A</v>
      </c>
      <c r="S777" s="369" t="e">
        <f t="shared" si="553"/>
        <v>#N/A</v>
      </c>
      <c r="T777" s="398" t="e">
        <f t="shared" si="554"/>
        <v>#N/A</v>
      </c>
      <c r="U777" s="368"/>
      <c r="V777" s="368"/>
      <c r="W777" s="368"/>
      <c r="X777" s="368"/>
      <c r="Y777" s="368"/>
      <c r="Z777" s="368"/>
      <c r="AA777" s="368"/>
      <c r="AB777" s="368"/>
      <c r="AC777" s="368"/>
      <c r="AD777" s="368"/>
      <c r="AE777" s="368"/>
      <c r="AF777" s="368"/>
      <c r="AG777" s="368"/>
      <c r="AH777" s="368"/>
      <c r="AI777" s="368"/>
      <c r="AJ777" s="368"/>
      <c r="AK777" s="368"/>
      <c r="AL777" s="368"/>
      <c r="AM777" s="368"/>
      <c r="AN777" s="368"/>
    </row>
    <row r="778" spans="1:40" ht="12.75" customHeight="1">
      <c r="A778" s="151">
        <f t="shared" si="542"/>
        <v>60</v>
      </c>
      <c r="B778" s="393">
        <f t="shared" si="555"/>
        <v>3600</v>
      </c>
      <c r="C778" s="186">
        <v>0</v>
      </c>
      <c r="D778" s="394">
        <f t="shared" si="543"/>
        <v>0</v>
      </c>
      <c r="E778" s="395" t="e">
        <f t="shared" ref="E778:F778" si="766">H777</f>
        <v>#N/A</v>
      </c>
      <c r="F778" s="375" t="e">
        <f t="shared" si="766"/>
        <v>#N/A</v>
      </c>
      <c r="G778" s="375" t="e">
        <f t="shared" si="545"/>
        <v>#N/A</v>
      </c>
      <c r="H778" s="395" t="e">
        <f t="shared" si="546"/>
        <v>#N/A</v>
      </c>
      <c r="I778" s="375" t="e">
        <f t="shared" si="547"/>
        <v>#N/A</v>
      </c>
      <c r="J778" s="395" t="e">
        <f t="shared" si="557"/>
        <v>#N/A</v>
      </c>
      <c r="K778" s="396" t="e">
        <f t="shared" si="548"/>
        <v>#N/A</v>
      </c>
      <c r="L778" s="368"/>
      <c r="M778" s="368"/>
      <c r="N778" s="372"/>
      <c r="O778" s="3" t="e">
        <f t="shared" si="549"/>
        <v>#N/A</v>
      </c>
      <c r="P778" s="397" t="e">
        <f t="shared" si="550"/>
        <v>#N/A</v>
      </c>
      <c r="Q778" s="3" t="e">
        <f t="shared" si="551"/>
        <v>#N/A</v>
      </c>
      <c r="R778" s="369" t="e">
        <f t="shared" si="552"/>
        <v>#N/A</v>
      </c>
      <c r="S778" s="369" t="e">
        <f t="shared" si="553"/>
        <v>#N/A</v>
      </c>
      <c r="T778" s="398" t="e">
        <f t="shared" si="554"/>
        <v>#N/A</v>
      </c>
      <c r="U778" s="368"/>
      <c r="V778" s="368"/>
      <c r="W778" s="368"/>
      <c r="X778" s="368"/>
      <c r="Y778" s="368"/>
      <c r="Z778" s="368"/>
      <c r="AA778" s="368"/>
      <c r="AB778" s="368"/>
      <c r="AC778" s="368"/>
      <c r="AD778" s="368"/>
      <c r="AE778" s="368"/>
      <c r="AF778" s="368"/>
      <c r="AG778" s="368"/>
      <c r="AH778" s="368"/>
      <c r="AI778" s="368"/>
      <c r="AJ778" s="368"/>
      <c r="AK778" s="368"/>
      <c r="AL778" s="368"/>
      <c r="AM778" s="368"/>
      <c r="AN778" s="368"/>
    </row>
    <row r="779" spans="1:40" ht="12.75" customHeight="1">
      <c r="A779" s="151">
        <f t="shared" si="542"/>
        <v>60.083333333333336</v>
      </c>
      <c r="B779" s="393">
        <f t="shared" si="555"/>
        <v>3605</v>
      </c>
      <c r="C779" s="186">
        <v>0</v>
      </c>
      <c r="D779" s="394">
        <f t="shared" si="543"/>
        <v>0</v>
      </c>
      <c r="E779" s="395" t="e">
        <f t="shared" ref="E779:F779" si="767">H778</f>
        <v>#N/A</v>
      </c>
      <c r="F779" s="375" t="e">
        <f t="shared" si="767"/>
        <v>#N/A</v>
      </c>
      <c r="G779" s="375" t="e">
        <f t="shared" si="545"/>
        <v>#N/A</v>
      </c>
      <c r="H779" s="395" t="e">
        <f t="shared" si="546"/>
        <v>#N/A</v>
      </c>
      <c r="I779" s="375" t="e">
        <f t="shared" si="547"/>
        <v>#N/A</v>
      </c>
      <c r="J779" s="395" t="e">
        <f t="shared" si="557"/>
        <v>#N/A</v>
      </c>
      <c r="K779" s="396" t="e">
        <f t="shared" si="548"/>
        <v>#N/A</v>
      </c>
      <c r="L779" s="368"/>
      <c r="M779" s="368"/>
      <c r="N779" s="372"/>
      <c r="O779" s="3" t="e">
        <f t="shared" si="549"/>
        <v>#N/A</v>
      </c>
      <c r="P779" s="397" t="e">
        <f t="shared" si="550"/>
        <v>#N/A</v>
      </c>
      <c r="Q779" s="3" t="e">
        <f t="shared" si="551"/>
        <v>#N/A</v>
      </c>
      <c r="R779" s="369" t="e">
        <f t="shared" si="552"/>
        <v>#N/A</v>
      </c>
      <c r="S779" s="369" t="e">
        <f t="shared" si="553"/>
        <v>#N/A</v>
      </c>
      <c r="T779" s="398" t="e">
        <f t="shared" si="554"/>
        <v>#N/A</v>
      </c>
      <c r="U779" s="368"/>
      <c r="V779" s="368"/>
      <c r="W779" s="368"/>
      <c r="X779" s="368"/>
      <c r="Y779" s="368"/>
      <c r="Z779" s="368"/>
      <c r="AA779" s="368"/>
      <c r="AB779" s="368"/>
      <c r="AC779" s="368"/>
      <c r="AD779" s="368"/>
      <c r="AE779" s="368"/>
      <c r="AF779" s="368"/>
      <c r="AG779" s="368"/>
      <c r="AH779" s="368"/>
      <c r="AI779" s="368"/>
      <c r="AJ779" s="368"/>
      <c r="AK779" s="368"/>
      <c r="AL779" s="368"/>
      <c r="AM779" s="368"/>
      <c r="AN779" s="368"/>
    </row>
    <row r="780" spans="1:40" ht="12.75" customHeight="1">
      <c r="A780" s="151">
        <f t="shared" si="542"/>
        <v>60.166666666666664</v>
      </c>
      <c r="B780" s="393">
        <f t="shared" si="555"/>
        <v>3610</v>
      </c>
      <c r="C780" s="186">
        <v>0</v>
      </c>
      <c r="D780" s="394">
        <f t="shared" si="543"/>
        <v>0</v>
      </c>
      <c r="E780" s="395" t="e">
        <f t="shared" ref="E780:F780" si="768">H779</f>
        <v>#N/A</v>
      </c>
      <c r="F780" s="375" t="e">
        <f t="shared" si="768"/>
        <v>#N/A</v>
      </c>
      <c r="G780" s="375" t="e">
        <f t="shared" si="545"/>
        <v>#N/A</v>
      </c>
      <c r="H780" s="395" t="e">
        <f t="shared" si="546"/>
        <v>#N/A</v>
      </c>
      <c r="I780" s="375" t="e">
        <f t="shared" si="547"/>
        <v>#N/A</v>
      </c>
      <c r="J780" s="395" t="e">
        <f t="shared" si="557"/>
        <v>#N/A</v>
      </c>
      <c r="K780" s="396" t="e">
        <f t="shared" si="548"/>
        <v>#N/A</v>
      </c>
      <c r="L780" s="368"/>
      <c r="M780" s="368"/>
      <c r="N780" s="372"/>
      <c r="O780" s="3" t="e">
        <f t="shared" si="549"/>
        <v>#N/A</v>
      </c>
      <c r="P780" s="397" t="e">
        <f t="shared" si="550"/>
        <v>#N/A</v>
      </c>
      <c r="Q780" s="3" t="e">
        <f t="shared" si="551"/>
        <v>#N/A</v>
      </c>
      <c r="R780" s="369" t="e">
        <f t="shared" si="552"/>
        <v>#N/A</v>
      </c>
      <c r="S780" s="369" t="e">
        <f t="shared" si="553"/>
        <v>#N/A</v>
      </c>
      <c r="T780" s="398" t="e">
        <f t="shared" si="554"/>
        <v>#N/A</v>
      </c>
      <c r="U780" s="368"/>
      <c r="V780" s="368"/>
      <c r="W780" s="368"/>
      <c r="X780" s="368"/>
      <c r="Y780" s="368"/>
      <c r="Z780" s="368"/>
      <c r="AA780" s="368"/>
      <c r="AB780" s="368"/>
      <c r="AC780" s="368"/>
      <c r="AD780" s="368"/>
      <c r="AE780" s="368"/>
      <c r="AF780" s="368"/>
      <c r="AG780" s="368"/>
      <c r="AH780" s="368"/>
      <c r="AI780" s="368"/>
      <c r="AJ780" s="368"/>
      <c r="AK780" s="368"/>
      <c r="AL780" s="368"/>
      <c r="AM780" s="368"/>
      <c r="AN780" s="368"/>
    </row>
    <row r="781" spans="1:40" ht="12.75" customHeight="1">
      <c r="A781" s="151">
        <f t="shared" si="542"/>
        <v>60.25</v>
      </c>
      <c r="B781" s="393">
        <f t="shared" si="555"/>
        <v>3615</v>
      </c>
      <c r="C781" s="186">
        <v>0</v>
      </c>
      <c r="D781" s="394">
        <f t="shared" si="543"/>
        <v>0</v>
      </c>
      <c r="E781" s="395" t="e">
        <f t="shared" ref="E781:F781" si="769">H780</f>
        <v>#N/A</v>
      </c>
      <c r="F781" s="375" t="e">
        <f t="shared" si="769"/>
        <v>#N/A</v>
      </c>
      <c r="G781" s="375" t="e">
        <f t="shared" si="545"/>
        <v>#N/A</v>
      </c>
      <c r="H781" s="395" t="e">
        <f t="shared" si="546"/>
        <v>#N/A</v>
      </c>
      <c r="I781" s="375" t="e">
        <f t="shared" si="547"/>
        <v>#N/A</v>
      </c>
      <c r="J781" s="395" t="e">
        <f t="shared" si="557"/>
        <v>#N/A</v>
      </c>
      <c r="K781" s="396" t="e">
        <f t="shared" si="548"/>
        <v>#N/A</v>
      </c>
      <c r="L781" s="368"/>
      <c r="M781" s="368"/>
      <c r="N781" s="372"/>
      <c r="O781" s="3" t="e">
        <f t="shared" si="549"/>
        <v>#N/A</v>
      </c>
      <c r="P781" s="397" t="e">
        <f t="shared" si="550"/>
        <v>#N/A</v>
      </c>
      <c r="Q781" s="3" t="e">
        <f t="shared" si="551"/>
        <v>#N/A</v>
      </c>
      <c r="R781" s="369" t="e">
        <f t="shared" si="552"/>
        <v>#N/A</v>
      </c>
      <c r="S781" s="369" t="e">
        <f t="shared" si="553"/>
        <v>#N/A</v>
      </c>
      <c r="T781" s="398" t="e">
        <f t="shared" si="554"/>
        <v>#N/A</v>
      </c>
      <c r="U781" s="368"/>
      <c r="V781" s="368"/>
      <c r="W781" s="368"/>
      <c r="X781" s="368"/>
      <c r="Y781" s="368"/>
      <c r="Z781" s="368"/>
      <c r="AA781" s="368"/>
      <c r="AB781" s="368"/>
      <c r="AC781" s="368"/>
      <c r="AD781" s="368"/>
      <c r="AE781" s="368"/>
      <c r="AF781" s="368"/>
      <c r="AG781" s="368"/>
      <c r="AH781" s="368"/>
      <c r="AI781" s="368"/>
      <c r="AJ781" s="368"/>
      <c r="AK781" s="368"/>
      <c r="AL781" s="368"/>
      <c r="AM781" s="368"/>
      <c r="AN781" s="368"/>
    </row>
    <row r="782" spans="1:40" ht="12.75" customHeight="1">
      <c r="A782" s="151">
        <f t="shared" si="542"/>
        <v>60.333333333333336</v>
      </c>
      <c r="B782" s="393">
        <f t="shared" si="555"/>
        <v>3620</v>
      </c>
      <c r="C782" s="186">
        <v>0</v>
      </c>
      <c r="D782" s="394">
        <f t="shared" si="543"/>
        <v>0</v>
      </c>
      <c r="E782" s="395" t="e">
        <f t="shared" ref="E782:F782" si="770">H781</f>
        <v>#N/A</v>
      </c>
      <c r="F782" s="375" t="e">
        <f t="shared" si="770"/>
        <v>#N/A</v>
      </c>
      <c r="G782" s="375" t="e">
        <f t="shared" si="545"/>
        <v>#N/A</v>
      </c>
      <c r="H782" s="395" t="e">
        <f t="shared" si="546"/>
        <v>#N/A</v>
      </c>
      <c r="I782" s="375" t="e">
        <f t="shared" si="547"/>
        <v>#N/A</v>
      </c>
      <c r="J782" s="395" t="e">
        <f t="shared" si="557"/>
        <v>#N/A</v>
      </c>
      <c r="K782" s="396" t="e">
        <f t="shared" si="548"/>
        <v>#N/A</v>
      </c>
      <c r="L782" s="368"/>
      <c r="M782" s="368"/>
      <c r="N782" s="372"/>
      <c r="O782" s="3" t="e">
        <f t="shared" si="549"/>
        <v>#N/A</v>
      </c>
      <c r="P782" s="397" t="e">
        <f t="shared" si="550"/>
        <v>#N/A</v>
      </c>
      <c r="Q782" s="3" t="e">
        <f t="shared" si="551"/>
        <v>#N/A</v>
      </c>
      <c r="R782" s="369" t="e">
        <f t="shared" si="552"/>
        <v>#N/A</v>
      </c>
      <c r="S782" s="369" t="e">
        <f t="shared" si="553"/>
        <v>#N/A</v>
      </c>
      <c r="T782" s="398" t="e">
        <f t="shared" si="554"/>
        <v>#N/A</v>
      </c>
      <c r="U782" s="368"/>
      <c r="V782" s="368"/>
      <c r="W782" s="368"/>
      <c r="X782" s="368"/>
      <c r="Y782" s="368"/>
      <c r="Z782" s="368"/>
      <c r="AA782" s="368"/>
      <c r="AB782" s="368"/>
      <c r="AC782" s="368"/>
      <c r="AD782" s="368"/>
      <c r="AE782" s="368"/>
      <c r="AF782" s="368"/>
      <c r="AG782" s="368"/>
      <c r="AH782" s="368"/>
      <c r="AI782" s="368"/>
      <c r="AJ782" s="368"/>
      <c r="AK782" s="368"/>
      <c r="AL782" s="368"/>
      <c r="AM782" s="368"/>
      <c r="AN782" s="368"/>
    </row>
    <row r="783" spans="1:40" ht="12.75" customHeight="1">
      <c r="A783" s="151">
        <f t="shared" si="542"/>
        <v>60.416666666666664</v>
      </c>
      <c r="B783" s="393">
        <f t="shared" si="555"/>
        <v>3625</v>
      </c>
      <c r="C783" s="186">
        <v>0</v>
      </c>
      <c r="D783" s="394">
        <f t="shared" si="543"/>
        <v>0</v>
      </c>
      <c r="E783" s="395" t="e">
        <f t="shared" ref="E783:F783" si="771">H782</f>
        <v>#N/A</v>
      </c>
      <c r="F783" s="375" t="e">
        <f t="shared" si="771"/>
        <v>#N/A</v>
      </c>
      <c r="G783" s="375" t="e">
        <f t="shared" si="545"/>
        <v>#N/A</v>
      </c>
      <c r="H783" s="395" t="e">
        <f t="shared" si="546"/>
        <v>#N/A</v>
      </c>
      <c r="I783" s="375" t="e">
        <f t="shared" si="547"/>
        <v>#N/A</v>
      </c>
      <c r="J783" s="395" t="e">
        <f t="shared" si="557"/>
        <v>#N/A</v>
      </c>
      <c r="K783" s="396" t="e">
        <f t="shared" si="548"/>
        <v>#N/A</v>
      </c>
      <c r="L783" s="368"/>
      <c r="M783" s="368"/>
      <c r="N783" s="372"/>
      <c r="O783" s="3" t="e">
        <f t="shared" si="549"/>
        <v>#N/A</v>
      </c>
      <c r="P783" s="397" t="e">
        <f t="shared" si="550"/>
        <v>#N/A</v>
      </c>
      <c r="Q783" s="3" t="e">
        <f t="shared" si="551"/>
        <v>#N/A</v>
      </c>
      <c r="R783" s="369" t="e">
        <f t="shared" si="552"/>
        <v>#N/A</v>
      </c>
      <c r="S783" s="369" t="e">
        <f t="shared" si="553"/>
        <v>#N/A</v>
      </c>
      <c r="T783" s="398" t="e">
        <f t="shared" si="554"/>
        <v>#N/A</v>
      </c>
      <c r="U783" s="368"/>
      <c r="V783" s="368"/>
      <c r="W783" s="368"/>
      <c r="X783" s="368"/>
      <c r="Y783" s="368"/>
      <c r="Z783" s="368"/>
      <c r="AA783" s="368"/>
      <c r="AB783" s="368"/>
      <c r="AC783" s="368"/>
      <c r="AD783" s="368"/>
      <c r="AE783" s="368"/>
      <c r="AF783" s="368"/>
      <c r="AG783" s="368"/>
      <c r="AH783" s="368"/>
      <c r="AI783" s="368"/>
      <c r="AJ783" s="368"/>
      <c r="AK783" s="368"/>
      <c r="AL783" s="368"/>
      <c r="AM783" s="368"/>
      <c r="AN783" s="368"/>
    </row>
    <row r="784" spans="1:40" ht="12.75" customHeight="1">
      <c r="A784" s="151">
        <f t="shared" si="542"/>
        <v>60.5</v>
      </c>
      <c r="B784" s="393">
        <f t="shared" si="555"/>
        <v>3630</v>
      </c>
      <c r="C784" s="186">
        <v>0</v>
      </c>
      <c r="D784" s="394">
        <f t="shared" si="543"/>
        <v>0</v>
      </c>
      <c r="E784" s="395" t="e">
        <f t="shared" ref="E784:F784" si="772">H783</f>
        <v>#N/A</v>
      </c>
      <c r="F784" s="375" t="e">
        <f t="shared" si="772"/>
        <v>#N/A</v>
      </c>
      <c r="G784" s="375" t="e">
        <f t="shared" si="545"/>
        <v>#N/A</v>
      </c>
      <c r="H784" s="395" t="e">
        <f t="shared" si="546"/>
        <v>#N/A</v>
      </c>
      <c r="I784" s="375" t="e">
        <f t="shared" si="547"/>
        <v>#N/A</v>
      </c>
      <c r="J784" s="395" t="e">
        <f t="shared" si="557"/>
        <v>#N/A</v>
      </c>
      <c r="K784" s="396" t="e">
        <f t="shared" si="548"/>
        <v>#N/A</v>
      </c>
      <c r="L784" s="368"/>
      <c r="M784" s="368"/>
      <c r="N784" s="372"/>
      <c r="O784" s="3" t="e">
        <f t="shared" si="549"/>
        <v>#N/A</v>
      </c>
      <c r="P784" s="397" t="e">
        <f t="shared" si="550"/>
        <v>#N/A</v>
      </c>
      <c r="Q784" s="3" t="e">
        <f t="shared" si="551"/>
        <v>#N/A</v>
      </c>
      <c r="R784" s="369" t="e">
        <f t="shared" si="552"/>
        <v>#N/A</v>
      </c>
      <c r="S784" s="369" t="e">
        <f t="shared" si="553"/>
        <v>#N/A</v>
      </c>
      <c r="T784" s="398" t="e">
        <f t="shared" si="554"/>
        <v>#N/A</v>
      </c>
      <c r="U784" s="368"/>
      <c r="V784" s="368"/>
      <c r="W784" s="368"/>
      <c r="X784" s="368"/>
      <c r="Y784" s="368"/>
      <c r="Z784" s="368"/>
      <c r="AA784" s="368"/>
      <c r="AB784" s="368"/>
      <c r="AC784" s="368"/>
      <c r="AD784" s="368"/>
      <c r="AE784" s="368"/>
      <c r="AF784" s="368"/>
      <c r="AG784" s="368"/>
      <c r="AH784" s="368"/>
      <c r="AI784" s="368"/>
      <c r="AJ784" s="368"/>
      <c r="AK784" s="368"/>
      <c r="AL784" s="368"/>
      <c r="AM784" s="368"/>
      <c r="AN784" s="368"/>
    </row>
    <row r="785" spans="1:40" ht="12.75" customHeight="1">
      <c r="A785" s="151">
        <f t="shared" si="542"/>
        <v>60.583333333333336</v>
      </c>
      <c r="B785" s="393">
        <f t="shared" si="555"/>
        <v>3635</v>
      </c>
      <c r="C785" s="186">
        <v>0</v>
      </c>
      <c r="D785" s="394">
        <f t="shared" si="543"/>
        <v>0</v>
      </c>
      <c r="E785" s="395" t="e">
        <f t="shared" ref="E785:F785" si="773">H784</f>
        <v>#N/A</v>
      </c>
      <c r="F785" s="375" t="e">
        <f t="shared" si="773"/>
        <v>#N/A</v>
      </c>
      <c r="G785" s="375" t="e">
        <f t="shared" si="545"/>
        <v>#N/A</v>
      </c>
      <c r="H785" s="395" t="e">
        <f t="shared" si="546"/>
        <v>#N/A</v>
      </c>
      <c r="I785" s="375" t="e">
        <f t="shared" si="547"/>
        <v>#N/A</v>
      </c>
      <c r="J785" s="395" t="e">
        <f t="shared" si="557"/>
        <v>#N/A</v>
      </c>
      <c r="K785" s="396" t="e">
        <f t="shared" si="548"/>
        <v>#N/A</v>
      </c>
      <c r="L785" s="368"/>
      <c r="M785" s="368"/>
      <c r="N785" s="372"/>
      <c r="O785" s="3" t="e">
        <f t="shared" si="549"/>
        <v>#N/A</v>
      </c>
      <c r="P785" s="397" t="e">
        <f t="shared" si="550"/>
        <v>#N/A</v>
      </c>
      <c r="Q785" s="3" t="e">
        <f t="shared" si="551"/>
        <v>#N/A</v>
      </c>
      <c r="R785" s="369" t="e">
        <f t="shared" si="552"/>
        <v>#N/A</v>
      </c>
      <c r="S785" s="369" t="e">
        <f t="shared" si="553"/>
        <v>#N/A</v>
      </c>
      <c r="T785" s="398" t="e">
        <f t="shared" si="554"/>
        <v>#N/A</v>
      </c>
      <c r="U785" s="368"/>
      <c r="V785" s="368"/>
      <c r="W785" s="368"/>
      <c r="X785" s="368"/>
      <c r="Y785" s="368"/>
      <c r="Z785" s="368"/>
      <c r="AA785" s="368"/>
      <c r="AB785" s="368"/>
      <c r="AC785" s="368"/>
      <c r="AD785" s="368"/>
      <c r="AE785" s="368"/>
      <c r="AF785" s="368"/>
      <c r="AG785" s="368"/>
      <c r="AH785" s="368"/>
      <c r="AI785" s="368"/>
      <c r="AJ785" s="368"/>
      <c r="AK785" s="368"/>
      <c r="AL785" s="368"/>
      <c r="AM785" s="368"/>
      <c r="AN785" s="368"/>
    </row>
    <row r="786" spans="1:40" ht="12.75" customHeight="1">
      <c r="A786" s="151">
        <f t="shared" si="542"/>
        <v>60.666666666666664</v>
      </c>
      <c r="B786" s="393">
        <f t="shared" si="555"/>
        <v>3640</v>
      </c>
      <c r="C786" s="186">
        <v>0</v>
      </c>
      <c r="D786" s="394">
        <f t="shared" si="543"/>
        <v>0</v>
      </c>
      <c r="E786" s="395" t="e">
        <f t="shared" ref="E786:F786" si="774">H785</f>
        <v>#N/A</v>
      </c>
      <c r="F786" s="375" t="e">
        <f t="shared" si="774"/>
        <v>#N/A</v>
      </c>
      <c r="G786" s="375" t="e">
        <f t="shared" si="545"/>
        <v>#N/A</v>
      </c>
      <c r="H786" s="395" t="e">
        <f t="shared" si="546"/>
        <v>#N/A</v>
      </c>
      <c r="I786" s="375" t="e">
        <f t="shared" si="547"/>
        <v>#N/A</v>
      </c>
      <c r="J786" s="395" t="e">
        <f t="shared" si="557"/>
        <v>#N/A</v>
      </c>
      <c r="K786" s="396" t="e">
        <f t="shared" si="548"/>
        <v>#N/A</v>
      </c>
      <c r="L786" s="368"/>
      <c r="M786" s="368"/>
      <c r="N786" s="372"/>
      <c r="O786" s="3" t="e">
        <f t="shared" si="549"/>
        <v>#N/A</v>
      </c>
      <c r="P786" s="397" t="e">
        <f t="shared" si="550"/>
        <v>#N/A</v>
      </c>
      <c r="Q786" s="3" t="e">
        <f t="shared" si="551"/>
        <v>#N/A</v>
      </c>
      <c r="R786" s="369" t="e">
        <f t="shared" si="552"/>
        <v>#N/A</v>
      </c>
      <c r="S786" s="369" t="e">
        <f t="shared" si="553"/>
        <v>#N/A</v>
      </c>
      <c r="T786" s="398" t="e">
        <f t="shared" si="554"/>
        <v>#N/A</v>
      </c>
      <c r="U786" s="368"/>
      <c r="V786" s="368"/>
      <c r="W786" s="368"/>
      <c r="X786" s="368"/>
      <c r="Y786" s="368"/>
      <c r="Z786" s="368"/>
      <c r="AA786" s="368"/>
      <c r="AB786" s="368"/>
      <c r="AC786" s="368"/>
      <c r="AD786" s="368"/>
      <c r="AE786" s="368"/>
      <c r="AF786" s="368"/>
      <c r="AG786" s="368"/>
      <c r="AH786" s="368"/>
      <c r="AI786" s="368"/>
      <c r="AJ786" s="368"/>
      <c r="AK786" s="368"/>
      <c r="AL786" s="368"/>
      <c r="AM786" s="368"/>
      <c r="AN786" s="368"/>
    </row>
    <row r="787" spans="1:40" ht="12.75" customHeight="1">
      <c r="A787" s="151">
        <f t="shared" si="542"/>
        <v>60.75</v>
      </c>
      <c r="B787" s="393">
        <f t="shared" si="555"/>
        <v>3645</v>
      </c>
      <c r="C787" s="186">
        <v>0</v>
      </c>
      <c r="D787" s="394">
        <f t="shared" si="543"/>
        <v>0</v>
      </c>
      <c r="E787" s="395" t="e">
        <f t="shared" ref="E787:F787" si="775">H786</f>
        <v>#N/A</v>
      </c>
      <c r="F787" s="375" t="e">
        <f t="shared" si="775"/>
        <v>#N/A</v>
      </c>
      <c r="G787" s="375" t="e">
        <f t="shared" si="545"/>
        <v>#N/A</v>
      </c>
      <c r="H787" s="395" t="e">
        <f t="shared" si="546"/>
        <v>#N/A</v>
      </c>
      <c r="I787" s="375" t="e">
        <f t="shared" si="547"/>
        <v>#N/A</v>
      </c>
      <c r="J787" s="395" t="e">
        <f t="shared" si="557"/>
        <v>#N/A</v>
      </c>
      <c r="K787" s="396" t="e">
        <f t="shared" si="548"/>
        <v>#N/A</v>
      </c>
      <c r="L787" s="368"/>
      <c r="M787" s="368"/>
      <c r="N787" s="372"/>
      <c r="O787" s="3" t="e">
        <f t="shared" si="549"/>
        <v>#N/A</v>
      </c>
      <c r="P787" s="397" t="e">
        <f t="shared" si="550"/>
        <v>#N/A</v>
      </c>
      <c r="Q787" s="3" t="e">
        <f t="shared" si="551"/>
        <v>#N/A</v>
      </c>
      <c r="R787" s="369" t="e">
        <f t="shared" si="552"/>
        <v>#N/A</v>
      </c>
      <c r="S787" s="369" t="e">
        <f t="shared" si="553"/>
        <v>#N/A</v>
      </c>
      <c r="T787" s="398" t="e">
        <f t="shared" si="554"/>
        <v>#N/A</v>
      </c>
      <c r="U787" s="368"/>
      <c r="V787" s="368"/>
      <c r="W787" s="368"/>
      <c r="X787" s="368"/>
      <c r="Y787" s="368"/>
      <c r="Z787" s="368"/>
      <c r="AA787" s="368"/>
      <c r="AB787" s="368"/>
      <c r="AC787" s="368"/>
      <c r="AD787" s="368"/>
      <c r="AE787" s="368"/>
      <c r="AF787" s="368"/>
      <c r="AG787" s="368"/>
      <c r="AH787" s="368"/>
      <c r="AI787" s="368"/>
      <c r="AJ787" s="368"/>
      <c r="AK787" s="368"/>
      <c r="AL787" s="368"/>
      <c r="AM787" s="368"/>
      <c r="AN787" s="368"/>
    </row>
    <row r="788" spans="1:40" ht="12.75" customHeight="1">
      <c r="A788" s="151">
        <f t="shared" si="542"/>
        <v>60.833333333333336</v>
      </c>
      <c r="B788" s="393">
        <f t="shared" si="555"/>
        <v>3650</v>
      </c>
      <c r="C788" s="186">
        <v>0</v>
      </c>
      <c r="D788" s="394">
        <f t="shared" si="543"/>
        <v>0</v>
      </c>
      <c r="E788" s="395" t="e">
        <f t="shared" ref="E788:F788" si="776">H787</f>
        <v>#N/A</v>
      </c>
      <c r="F788" s="375" t="e">
        <f t="shared" si="776"/>
        <v>#N/A</v>
      </c>
      <c r="G788" s="375" t="e">
        <f t="shared" si="545"/>
        <v>#N/A</v>
      </c>
      <c r="H788" s="395" t="e">
        <f t="shared" si="546"/>
        <v>#N/A</v>
      </c>
      <c r="I788" s="375" t="e">
        <f t="shared" si="547"/>
        <v>#N/A</v>
      </c>
      <c r="J788" s="395" t="e">
        <f t="shared" si="557"/>
        <v>#N/A</v>
      </c>
      <c r="K788" s="396" t="e">
        <f t="shared" si="548"/>
        <v>#N/A</v>
      </c>
      <c r="L788" s="368"/>
      <c r="M788" s="368"/>
      <c r="N788" s="372"/>
      <c r="O788" s="3" t="e">
        <f t="shared" si="549"/>
        <v>#N/A</v>
      </c>
      <c r="P788" s="397" t="e">
        <f t="shared" si="550"/>
        <v>#N/A</v>
      </c>
      <c r="Q788" s="3" t="e">
        <f t="shared" si="551"/>
        <v>#N/A</v>
      </c>
      <c r="R788" s="369" t="e">
        <f t="shared" si="552"/>
        <v>#N/A</v>
      </c>
      <c r="S788" s="369" t="e">
        <f t="shared" si="553"/>
        <v>#N/A</v>
      </c>
      <c r="T788" s="398" t="e">
        <f t="shared" si="554"/>
        <v>#N/A</v>
      </c>
      <c r="U788" s="368"/>
      <c r="V788" s="368"/>
      <c r="W788" s="368"/>
      <c r="X788" s="368"/>
      <c r="Y788" s="368"/>
      <c r="Z788" s="368"/>
      <c r="AA788" s="368"/>
      <c r="AB788" s="368"/>
      <c r="AC788" s="368"/>
      <c r="AD788" s="368"/>
      <c r="AE788" s="368"/>
      <c r="AF788" s="368"/>
      <c r="AG788" s="368"/>
      <c r="AH788" s="368"/>
      <c r="AI788" s="368"/>
      <c r="AJ788" s="368"/>
      <c r="AK788" s="368"/>
      <c r="AL788" s="368"/>
      <c r="AM788" s="368"/>
      <c r="AN788" s="368"/>
    </row>
    <row r="789" spans="1:40" ht="12.75" customHeight="1">
      <c r="A789" s="151">
        <f t="shared" si="542"/>
        <v>60.916666666666664</v>
      </c>
      <c r="B789" s="393">
        <f t="shared" si="555"/>
        <v>3655</v>
      </c>
      <c r="C789" s="186">
        <v>0</v>
      </c>
      <c r="D789" s="394">
        <f t="shared" si="543"/>
        <v>0</v>
      </c>
      <c r="E789" s="395" t="e">
        <f t="shared" ref="E789:F789" si="777">H788</f>
        <v>#N/A</v>
      </c>
      <c r="F789" s="375" t="e">
        <f t="shared" si="777"/>
        <v>#N/A</v>
      </c>
      <c r="G789" s="375" t="e">
        <f t="shared" si="545"/>
        <v>#N/A</v>
      </c>
      <c r="H789" s="395" t="e">
        <f t="shared" si="546"/>
        <v>#N/A</v>
      </c>
      <c r="I789" s="375" t="e">
        <f t="shared" si="547"/>
        <v>#N/A</v>
      </c>
      <c r="J789" s="395" t="e">
        <f t="shared" si="557"/>
        <v>#N/A</v>
      </c>
      <c r="K789" s="396" t="e">
        <f t="shared" si="548"/>
        <v>#N/A</v>
      </c>
      <c r="L789" s="368"/>
      <c r="M789" s="368"/>
      <c r="N789" s="372"/>
      <c r="O789" s="3" t="e">
        <f t="shared" si="549"/>
        <v>#N/A</v>
      </c>
      <c r="P789" s="397" t="e">
        <f t="shared" si="550"/>
        <v>#N/A</v>
      </c>
      <c r="Q789" s="3" t="e">
        <f t="shared" si="551"/>
        <v>#N/A</v>
      </c>
      <c r="R789" s="369" t="e">
        <f t="shared" si="552"/>
        <v>#N/A</v>
      </c>
      <c r="S789" s="369" t="e">
        <f t="shared" si="553"/>
        <v>#N/A</v>
      </c>
      <c r="T789" s="398" t="e">
        <f t="shared" si="554"/>
        <v>#N/A</v>
      </c>
      <c r="U789" s="368"/>
      <c r="V789" s="368"/>
      <c r="W789" s="368"/>
      <c r="X789" s="368"/>
      <c r="Y789" s="368"/>
      <c r="Z789" s="368"/>
      <c r="AA789" s="368"/>
      <c r="AB789" s="368"/>
      <c r="AC789" s="368"/>
      <c r="AD789" s="368"/>
      <c r="AE789" s="368"/>
      <c r="AF789" s="368"/>
      <c r="AG789" s="368"/>
      <c r="AH789" s="368"/>
      <c r="AI789" s="368"/>
      <c r="AJ789" s="368"/>
      <c r="AK789" s="368"/>
      <c r="AL789" s="368"/>
      <c r="AM789" s="368"/>
      <c r="AN789" s="368"/>
    </row>
    <row r="790" spans="1:40" ht="12.75" customHeight="1">
      <c r="A790" s="151">
        <f t="shared" si="542"/>
        <v>61</v>
      </c>
      <c r="B790" s="393">
        <f t="shared" si="555"/>
        <v>3660</v>
      </c>
      <c r="C790" s="186">
        <v>0</v>
      </c>
      <c r="D790" s="394">
        <f t="shared" si="543"/>
        <v>0</v>
      </c>
      <c r="E790" s="395" t="e">
        <f t="shared" ref="E790:F790" si="778">H789</f>
        <v>#N/A</v>
      </c>
      <c r="F790" s="375" t="e">
        <f t="shared" si="778"/>
        <v>#N/A</v>
      </c>
      <c r="G790" s="375" t="e">
        <f t="shared" si="545"/>
        <v>#N/A</v>
      </c>
      <c r="H790" s="395" t="e">
        <f t="shared" si="546"/>
        <v>#N/A</v>
      </c>
      <c r="I790" s="375" t="e">
        <f t="shared" si="547"/>
        <v>#N/A</v>
      </c>
      <c r="J790" s="395" t="e">
        <f t="shared" si="557"/>
        <v>#N/A</v>
      </c>
      <c r="K790" s="396" t="e">
        <f t="shared" si="548"/>
        <v>#N/A</v>
      </c>
      <c r="L790" s="368"/>
      <c r="M790" s="368"/>
      <c r="N790" s="372"/>
      <c r="O790" s="3" t="e">
        <f t="shared" si="549"/>
        <v>#N/A</v>
      </c>
      <c r="P790" s="397" t="e">
        <f t="shared" si="550"/>
        <v>#N/A</v>
      </c>
      <c r="Q790" s="3" t="e">
        <f t="shared" si="551"/>
        <v>#N/A</v>
      </c>
      <c r="R790" s="369" t="e">
        <f t="shared" si="552"/>
        <v>#N/A</v>
      </c>
      <c r="S790" s="369" t="e">
        <f t="shared" si="553"/>
        <v>#N/A</v>
      </c>
      <c r="T790" s="398" t="e">
        <f t="shared" si="554"/>
        <v>#N/A</v>
      </c>
      <c r="U790" s="368"/>
      <c r="V790" s="368"/>
      <c r="W790" s="368"/>
      <c r="X790" s="368"/>
      <c r="Y790" s="368"/>
      <c r="Z790" s="368"/>
      <c r="AA790" s="368"/>
      <c r="AB790" s="368"/>
      <c r="AC790" s="368"/>
      <c r="AD790" s="368"/>
      <c r="AE790" s="368"/>
      <c r="AF790" s="368"/>
      <c r="AG790" s="368"/>
      <c r="AH790" s="368"/>
      <c r="AI790" s="368"/>
      <c r="AJ790" s="368"/>
      <c r="AK790" s="368"/>
      <c r="AL790" s="368"/>
      <c r="AM790" s="368"/>
      <c r="AN790" s="368"/>
    </row>
    <row r="791" spans="1:40" ht="12.75" customHeight="1">
      <c r="A791" s="151">
        <f t="shared" si="542"/>
        <v>61.083333333333336</v>
      </c>
      <c r="B791" s="393">
        <f t="shared" si="555"/>
        <v>3665</v>
      </c>
      <c r="C791" s="186">
        <v>0</v>
      </c>
      <c r="D791" s="394">
        <f t="shared" si="543"/>
        <v>0</v>
      </c>
      <c r="E791" s="395" t="e">
        <f t="shared" ref="E791:F791" si="779">H790</f>
        <v>#N/A</v>
      </c>
      <c r="F791" s="375" t="e">
        <f t="shared" si="779"/>
        <v>#N/A</v>
      </c>
      <c r="G791" s="375" t="e">
        <f t="shared" si="545"/>
        <v>#N/A</v>
      </c>
      <c r="H791" s="395" t="e">
        <f t="shared" si="546"/>
        <v>#N/A</v>
      </c>
      <c r="I791" s="375" t="e">
        <f t="shared" si="547"/>
        <v>#N/A</v>
      </c>
      <c r="J791" s="395" t="e">
        <f t="shared" si="557"/>
        <v>#N/A</v>
      </c>
      <c r="K791" s="396" t="e">
        <f t="shared" si="548"/>
        <v>#N/A</v>
      </c>
      <c r="L791" s="368"/>
      <c r="M791" s="368"/>
      <c r="N791" s="372"/>
      <c r="O791" s="3" t="e">
        <f t="shared" si="549"/>
        <v>#N/A</v>
      </c>
      <c r="P791" s="397" t="e">
        <f t="shared" si="550"/>
        <v>#N/A</v>
      </c>
      <c r="Q791" s="3" t="e">
        <f t="shared" si="551"/>
        <v>#N/A</v>
      </c>
      <c r="R791" s="369" t="e">
        <f t="shared" si="552"/>
        <v>#N/A</v>
      </c>
      <c r="S791" s="369" t="e">
        <f t="shared" si="553"/>
        <v>#N/A</v>
      </c>
      <c r="T791" s="398" t="e">
        <f t="shared" si="554"/>
        <v>#N/A</v>
      </c>
      <c r="U791" s="368"/>
      <c r="V791" s="368"/>
      <c r="W791" s="368"/>
      <c r="X791" s="368"/>
      <c r="Y791" s="368"/>
      <c r="Z791" s="368"/>
      <c r="AA791" s="368"/>
      <c r="AB791" s="368"/>
      <c r="AC791" s="368"/>
      <c r="AD791" s="368"/>
      <c r="AE791" s="368"/>
      <c r="AF791" s="368"/>
      <c r="AG791" s="368"/>
      <c r="AH791" s="368"/>
      <c r="AI791" s="368"/>
      <c r="AJ791" s="368"/>
      <c r="AK791" s="368"/>
      <c r="AL791" s="368"/>
      <c r="AM791" s="368"/>
      <c r="AN791" s="368"/>
    </row>
    <row r="792" spans="1:40" ht="12.75" customHeight="1">
      <c r="A792" s="151">
        <f t="shared" si="542"/>
        <v>61.166666666666664</v>
      </c>
      <c r="B792" s="393">
        <f t="shared" si="555"/>
        <v>3670</v>
      </c>
      <c r="C792" s="186">
        <v>0</v>
      </c>
      <c r="D792" s="394">
        <f t="shared" si="543"/>
        <v>0</v>
      </c>
      <c r="E792" s="395" t="e">
        <f t="shared" ref="E792:F792" si="780">H791</f>
        <v>#N/A</v>
      </c>
      <c r="F792" s="375" t="e">
        <f t="shared" si="780"/>
        <v>#N/A</v>
      </c>
      <c r="G792" s="375" t="e">
        <f t="shared" si="545"/>
        <v>#N/A</v>
      </c>
      <c r="H792" s="395" t="e">
        <f t="shared" si="546"/>
        <v>#N/A</v>
      </c>
      <c r="I792" s="375" t="e">
        <f t="shared" si="547"/>
        <v>#N/A</v>
      </c>
      <c r="J792" s="395" t="e">
        <f t="shared" si="557"/>
        <v>#N/A</v>
      </c>
      <c r="K792" s="396" t="e">
        <f t="shared" si="548"/>
        <v>#N/A</v>
      </c>
      <c r="L792" s="368"/>
      <c r="M792" s="368"/>
      <c r="N792" s="372"/>
      <c r="O792" s="3" t="e">
        <f t="shared" si="549"/>
        <v>#N/A</v>
      </c>
      <c r="P792" s="397" t="e">
        <f t="shared" si="550"/>
        <v>#N/A</v>
      </c>
      <c r="Q792" s="3" t="e">
        <f t="shared" si="551"/>
        <v>#N/A</v>
      </c>
      <c r="R792" s="369" t="e">
        <f t="shared" si="552"/>
        <v>#N/A</v>
      </c>
      <c r="S792" s="369" t="e">
        <f t="shared" si="553"/>
        <v>#N/A</v>
      </c>
      <c r="T792" s="398" t="e">
        <f t="shared" si="554"/>
        <v>#N/A</v>
      </c>
      <c r="U792" s="368"/>
      <c r="V792" s="368"/>
      <c r="W792" s="368"/>
      <c r="X792" s="368"/>
      <c r="Y792" s="368"/>
      <c r="Z792" s="368"/>
      <c r="AA792" s="368"/>
      <c r="AB792" s="368"/>
      <c r="AC792" s="368"/>
      <c r="AD792" s="368"/>
      <c r="AE792" s="368"/>
      <c r="AF792" s="368"/>
      <c r="AG792" s="368"/>
      <c r="AH792" s="368"/>
      <c r="AI792" s="368"/>
      <c r="AJ792" s="368"/>
      <c r="AK792" s="368"/>
      <c r="AL792" s="368"/>
      <c r="AM792" s="368"/>
      <c r="AN792" s="368"/>
    </row>
    <row r="793" spans="1:40" ht="12.75" customHeight="1">
      <c r="A793" s="151">
        <f t="shared" si="542"/>
        <v>61.25</v>
      </c>
      <c r="B793" s="393">
        <f t="shared" si="555"/>
        <v>3675</v>
      </c>
      <c r="C793" s="186">
        <v>0</v>
      </c>
      <c r="D793" s="394">
        <f t="shared" si="543"/>
        <v>0</v>
      </c>
      <c r="E793" s="395" t="e">
        <f t="shared" ref="E793:F793" si="781">H792</f>
        <v>#N/A</v>
      </c>
      <c r="F793" s="375" t="e">
        <f t="shared" si="781"/>
        <v>#N/A</v>
      </c>
      <c r="G793" s="375" t="e">
        <f t="shared" si="545"/>
        <v>#N/A</v>
      </c>
      <c r="H793" s="395" t="e">
        <f t="shared" si="546"/>
        <v>#N/A</v>
      </c>
      <c r="I793" s="375" t="e">
        <f t="shared" si="547"/>
        <v>#N/A</v>
      </c>
      <c r="J793" s="395" t="e">
        <f t="shared" si="557"/>
        <v>#N/A</v>
      </c>
      <c r="K793" s="396" t="e">
        <f t="shared" si="548"/>
        <v>#N/A</v>
      </c>
      <c r="L793" s="368"/>
      <c r="M793" s="368"/>
      <c r="N793" s="372"/>
      <c r="O793" s="3" t="e">
        <f t="shared" si="549"/>
        <v>#N/A</v>
      </c>
      <c r="P793" s="397" t="e">
        <f t="shared" si="550"/>
        <v>#N/A</v>
      </c>
      <c r="Q793" s="3" t="e">
        <f t="shared" si="551"/>
        <v>#N/A</v>
      </c>
      <c r="R793" s="369" t="e">
        <f t="shared" si="552"/>
        <v>#N/A</v>
      </c>
      <c r="S793" s="369" t="e">
        <f t="shared" si="553"/>
        <v>#N/A</v>
      </c>
      <c r="T793" s="398" t="e">
        <f t="shared" si="554"/>
        <v>#N/A</v>
      </c>
      <c r="U793" s="368"/>
      <c r="V793" s="368"/>
      <c r="W793" s="368"/>
      <c r="X793" s="368"/>
      <c r="Y793" s="368"/>
      <c r="Z793" s="368"/>
      <c r="AA793" s="368"/>
      <c r="AB793" s="368"/>
      <c r="AC793" s="368"/>
      <c r="AD793" s="368"/>
      <c r="AE793" s="368"/>
      <c r="AF793" s="368"/>
      <c r="AG793" s="368"/>
      <c r="AH793" s="368"/>
      <c r="AI793" s="368"/>
      <c r="AJ793" s="368"/>
      <c r="AK793" s="368"/>
      <c r="AL793" s="368"/>
      <c r="AM793" s="368"/>
      <c r="AN793" s="368"/>
    </row>
    <row r="794" spans="1:40" ht="12.75" customHeight="1">
      <c r="A794" s="151">
        <f t="shared" si="542"/>
        <v>61.333333333333336</v>
      </c>
      <c r="B794" s="393">
        <f t="shared" si="555"/>
        <v>3680</v>
      </c>
      <c r="C794" s="186">
        <v>0</v>
      </c>
      <c r="D794" s="394">
        <f t="shared" si="543"/>
        <v>0</v>
      </c>
      <c r="E794" s="395" t="e">
        <f t="shared" ref="E794:F794" si="782">H793</f>
        <v>#N/A</v>
      </c>
      <c r="F794" s="375" t="e">
        <f t="shared" si="782"/>
        <v>#N/A</v>
      </c>
      <c r="G794" s="375" t="e">
        <f t="shared" si="545"/>
        <v>#N/A</v>
      </c>
      <c r="H794" s="395" t="e">
        <f t="shared" si="546"/>
        <v>#N/A</v>
      </c>
      <c r="I794" s="375" t="e">
        <f t="shared" si="547"/>
        <v>#N/A</v>
      </c>
      <c r="J794" s="395" t="e">
        <f t="shared" si="557"/>
        <v>#N/A</v>
      </c>
      <c r="K794" s="396" t="e">
        <f t="shared" si="548"/>
        <v>#N/A</v>
      </c>
      <c r="L794" s="368"/>
      <c r="M794" s="368"/>
      <c r="N794" s="372"/>
      <c r="O794" s="3" t="e">
        <f t="shared" si="549"/>
        <v>#N/A</v>
      </c>
      <c r="P794" s="397" t="e">
        <f t="shared" si="550"/>
        <v>#N/A</v>
      </c>
      <c r="Q794" s="3" t="e">
        <f t="shared" si="551"/>
        <v>#N/A</v>
      </c>
      <c r="R794" s="369" t="e">
        <f t="shared" si="552"/>
        <v>#N/A</v>
      </c>
      <c r="S794" s="369" t="e">
        <f t="shared" si="553"/>
        <v>#N/A</v>
      </c>
      <c r="T794" s="398" t="e">
        <f t="shared" si="554"/>
        <v>#N/A</v>
      </c>
      <c r="U794" s="368"/>
      <c r="V794" s="368"/>
      <c r="W794" s="368"/>
      <c r="X794" s="368"/>
      <c r="Y794" s="368"/>
      <c r="Z794" s="368"/>
      <c r="AA794" s="368"/>
      <c r="AB794" s="368"/>
      <c r="AC794" s="368"/>
      <c r="AD794" s="368"/>
      <c r="AE794" s="368"/>
      <c r="AF794" s="368"/>
      <c r="AG794" s="368"/>
      <c r="AH794" s="368"/>
      <c r="AI794" s="368"/>
      <c r="AJ794" s="368"/>
      <c r="AK794" s="368"/>
      <c r="AL794" s="368"/>
      <c r="AM794" s="368"/>
      <c r="AN794" s="368"/>
    </row>
    <row r="795" spans="1:40" ht="12.75" customHeight="1">
      <c r="A795" s="151">
        <f t="shared" si="542"/>
        <v>61.416666666666664</v>
      </c>
      <c r="B795" s="393">
        <f t="shared" si="555"/>
        <v>3685</v>
      </c>
      <c r="C795" s="186">
        <v>0</v>
      </c>
      <c r="D795" s="394">
        <f t="shared" si="543"/>
        <v>0</v>
      </c>
      <c r="E795" s="395" t="e">
        <f t="shared" ref="E795:F795" si="783">H794</f>
        <v>#N/A</v>
      </c>
      <c r="F795" s="375" t="e">
        <f t="shared" si="783"/>
        <v>#N/A</v>
      </c>
      <c r="G795" s="375" t="e">
        <f t="shared" si="545"/>
        <v>#N/A</v>
      </c>
      <c r="H795" s="395" t="e">
        <f t="shared" si="546"/>
        <v>#N/A</v>
      </c>
      <c r="I795" s="375" t="e">
        <f t="shared" si="547"/>
        <v>#N/A</v>
      </c>
      <c r="J795" s="395" t="e">
        <f t="shared" si="557"/>
        <v>#N/A</v>
      </c>
      <c r="K795" s="396" t="e">
        <f t="shared" si="548"/>
        <v>#N/A</v>
      </c>
      <c r="L795" s="368"/>
      <c r="M795" s="368"/>
      <c r="N795" s="372"/>
      <c r="O795" s="3" t="e">
        <f t="shared" si="549"/>
        <v>#N/A</v>
      </c>
      <c r="P795" s="397" t="e">
        <f t="shared" si="550"/>
        <v>#N/A</v>
      </c>
      <c r="Q795" s="3" t="e">
        <f t="shared" si="551"/>
        <v>#N/A</v>
      </c>
      <c r="R795" s="369" t="e">
        <f t="shared" si="552"/>
        <v>#N/A</v>
      </c>
      <c r="S795" s="369" t="e">
        <f t="shared" si="553"/>
        <v>#N/A</v>
      </c>
      <c r="T795" s="398" t="e">
        <f t="shared" si="554"/>
        <v>#N/A</v>
      </c>
      <c r="U795" s="368"/>
      <c r="V795" s="368"/>
      <c r="W795" s="368"/>
      <c r="X795" s="368"/>
      <c r="Y795" s="368"/>
      <c r="Z795" s="368"/>
      <c r="AA795" s="368"/>
      <c r="AB795" s="368"/>
      <c r="AC795" s="368"/>
      <c r="AD795" s="368"/>
      <c r="AE795" s="368"/>
      <c r="AF795" s="368"/>
      <c r="AG795" s="368"/>
      <c r="AH795" s="368"/>
      <c r="AI795" s="368"/>
      <c r="AJ795" s="368"/>
      <c r="AK795" s="368"/>
      <c r="AL795" s="368"/>
      <c r="AM795" s="368"/>
      <c r="AN795" s="368"/>
    </row>
    <row r="796" spans="1:40" ht="12.75" customHeight="1">
      <c r="A796" s="151">
        <f t="shared" si="542"/>
        <v>61.5</v>
      </c>
      <c r="B796" s="393">
        <f t="shared" si="555"/>
        <v>3690</v>
      </c>
      <c r="C796" s="186">
        <v>0</v>
      </c>
      <c r="D796" s="394">
        <f t="shared" si="543"/>
        <v>0</v>
      </c>
      <c r="E796" s="395" t="e">
        <f t="shared" ref="E796:F796" si="784">H795</f>
        <v>#N/A</v>
      </c>
      <c r="F796" s="375" t="e">
        <f t="shared" si="784"/>
        <v>#N/A</v>
      </c>
      <c r="G796" s="375" t="e">
        <f t="shared" si="545"/>
        <v>#N/A</v>
      </c>
      <c r="H796" s="395" t="e">
        <f t="shared" si="546"/>
        <v>#N/A</v>
      </c>
      <c r="I796" s="375" t="e">
        <f t="shared" si="547"/>
        <v>#N/A</v>
      </c>
      <c r="J796" s="395" t="e">
        <f t="shared" si="557"/>
        <v>#N/A</v>
      </c>
      <c r="K796" s="396" t="e">
        <f t="shared" si="548"/>
        <v>#N/A</v>
      </c>
      <c r="L796" s="368"/>
      <c r="M796" s="368"/>
      <c r="N796" s="372"/>
      <c r="O796" s="3" t="e">
        <f t="shared" si="549"/>
        <v>#N/A</v>
      </c>
      <c r="P796" s="397" t="e">
        <f t="shared" si="550"/>
        <v>#N/A</v>
      </c>
      <c r="Q796" s="3" t="e">
        <f t="shared" si="551"/>
        <v>#N/A</v>
      </c>
      <c r="R796" s="369" t="e">
        <f t="shared" si="552"/>
        <v>#N/A</v>
      </c>
      <c r="S796" s="369" t="e">
        <f t="shared" si="553"/>
        <v>#N/A</v>
      </c>
      <c r="T796" s="398" t="e">
        <f t="shared" si="554"/>
        <v>#N/A</v>
      </c>
      <c r="U796" s="368"/>
      <c r="V796" s="368"/>
      <c r="W796" s="368"/>
      <c r="X796" s="368"/>
      <c r="Y796" s="368"/>
      <c r="Z796" s="368"/>
      <c r="AA796" s="368"/>
      <c r="AB796" s="368"/>
      <c r="AC796" s="368"/>
      <c r="AD796" s="368"/>
      <c r="AE796" s="368"/>
      <c r="AF796" s="368"/>
      <c r="AG796" s="368"/>
      <c r="AH796" s="368"/>
      <c r="AI796" s="368"/>
      <c r="AJ796" s="368"/>
      <c r="AK796" s="368"/>
      <c r="AL796" s="368"/>
      <c r="AM796" s="368"/>
      <c r="AN796" s="368"/>
    </row>
    <row r="797" spans="1:40" ht="12.75" customHeight="1">
      <c r="A797" s="151">
        <f t="shared" si="542"/>
        <v>61.583333333333336</v>
      </c>
      <c r="B797" s="393">
        <f t="shared" si="555"/>
        <v>3695</v>
      </c>
      <c r="C797" s="186">
        <v>0</v>
      </c>
      <c r="D797" s="394">
        <f t="shared" si="543"/>
        <v>0</v>
      </c>
      <c r="E797" s="395" t="e">
        <f t="shared" ref="E797:F797" si="785">H796</f>
        <v>#N/A</v>
      </c>
      <c r="F797" s="375" t="e">
        <f t="shared" si="785"/>
        <v>#N/A</v>
      </c>
      <c r="G797" s="375" t="e">
        <f t="shared" si="545"/>
        <v>#N/A</v>
      </c>
      <c r="H797" s="395" t="e">
        <f t="shared" si="546"/>
        <v>#N/A</v>
      </c>
      <c r="I797" s="375" t="e">
        <f t="shared" si="547"/>
        <v>#N/A</v>
      </c>
      <c r="J797" s="395" t="e">
        <f t="shared" si="557"/>
        <v>#N/A</v>
      </c>
      <c r="K797" s="396" t="e">
        <f t="shared" si="548"/>
        <v>#N/A</v>
      </c>
      <c r="L797" s="368"/>
      <c r="M797" s="368"/>
      <c r="N797" s="372"/>
      <c r="O797" s="3" t="e">
        <f t="shared" si="549"/>
        <v>#N/A</v>
      </c>
      <c r="P797" s="397" t="e">
        <f t="shared" si="550"/>
        <v>#N/A</v>
      </c>
      <c r="Q797" s="3" t="e">
        <f t="shared" si="551"/>
        <v>#N/A</v>
      </c>
      <c r="R797" s="369" t="e">
        <f t="shared" si="552"/>
        <v>#N/A</v>
      </c>
      <c r="S797" s="369" t="e">
        <f t="shared" si="553"/>
        <v>#N/A</v>
      </c>
      <c r="T797" s="398" t="e">
        <f t="shared" si="554"/>
        <v>#N/A</v>
      </c>
      <c r="U797" s="368"/>
      <c r="V797" s="368"/>
      <c r="W797" s="368"/>
      <c r="X797" s="368"/>
      <c r="Y797" s="368"/>
      <c r="Z797" s="368"/>
      <c r="AA797" s="368"/>
      <c r="AB797" s="368"/>
      <c r="AC797" s="368"/>
      <c r="AD797" s="368"/>
      <c r="AE797" s="368"/>
      <c r="AF797" s="368"/>
      <c r="AG797" s="368"/>
      <c r="AH797" s="368"/>
      <c r="AI797" s="368"/>
      <c r="AJ797" s="368"/>
      <c r="AK797" s="368"/>
      <c r="AL797" s="368"/>
      <c r="AM797" s="368"/>
      <c r="AN797" s="368"/>
    </row>
    <row r="798" spans="1:40" ht="12.75" customHeight="1">
      <c r="A798" s="151">
        <f t="shared" si="542"/>
        <v>61.666666666666664</v>
      </c>
      <c r="B798" s="393">
        <f t="shared" si="555"/>
        <v>3700</v>
      </c>
      <c r="C798" s="186">
        <v>0</v>
      </c>
      <c r="D798" s="394">
        <f t="shared" si="543"/>
        <v>0</v>
      </c>
      <c r="E798" s="395" t="e">
        <f t="shared" ref="E798:F798" si="786">H797</f>
        <v>#N/A</v>
      </c>
      <c r="F798" s="375" t="e">
        <f t="shared" si="786"/>
        <v>#N/A</v>
      </c>
      <c r="G798" s="375" t="e">
        <f t="shared" si="545"/>
        <v>#N/A</v>
      </c>
      <c r="H798" s="395" t="e">
        <f t="shared" si="546"/>
        <v>#N/A</v>
      </c>
      <c r="I798" s="375" t="e">
        <f t="shared" si="547"/>
        <v>#N/A</v>
      </c>
      <c r="J798" s="395" t="e">
        <f t="shared" si="557"/>
        <v>#N/A</v>
      </c>
      <c r="K798" s="396" t="e">
        <f t="shared" si="548"/>
        <v>#N/A</v>
      </c>
      <c r="L798" s="368"/>
      <c r="M798" s="368"/>
      <c r="N798" s="372"/>
      <c r="O798" s="3" t="e">
        <f t="shared" si="549"/>
        <v>#N/A</v>
      </c>
      <c r="P798" s="397" t="e">
        <f t="shared" si="550"/>
        <v>#N/A</v>
      </c>
      <c r="Q798" s="3" t="e">
        <f t="shared" si="551"/>
        <v>#N/A</v>
      </c>
      <c r="R798" s="369" t="e">
        <f t="shared" si="552"/>
        <v>#N/A</v>
      </c>
      <c r="S798" s="369" t="e">
        <f t="shared" si="553"/>
        <v>#N/A</v>
      </c>
      <c r="T798" s="398" t="e">
        <f t="shared" si="554"/>
        <v>#N/A</v>
      </c>
      <c r="U798" s="368"/>
      <c r="V798" s="368"/>
      <c r="W798" s="368"/>
      <c r="X798" s="368"/>
      <c r="Y798" s="368"/>
      <c r="Z798" s="368"/>
      <c r="AA798" s="368"/>
      <c r="AB798" s="368"/>
      <c r="AC798" s="368"/>
      <c r="AD798" s="368"/>
      <c r="AE798" s="368"/>
      <c r="AF798" s="368"/>
      <c r="AG798" s="368"/>
      <c r="AH798" s="368"/>
      <c r="AI798" s="368"/>
      <c r="AJ798" s="368"/>
      <c r="AK798" s="368"/>
      <c r="AL798" s="368"/>
      <c r="AM798" s="368"/>
      <c r="AN798" s="368"/>
    </row>
    <row r="799" spans="1:40" ht="12.75" customHeight="1">
      <c r="A799" s="151">
        <f t="shared" si="542"/>
        <v>61.75</v>
      </c>
      <c r="B799" s="393">
        <f t="shared" si="555"/>
        <v>3705</v>
      </c>
      <c r="C799" s="186">
        <v>0</v>
      </c>
      <c r="D799" s="394">
        <f t="shared" si="543"/>
        <v>0</v>
      </c>
      <c r="E799" s="395" t="e">
        <f t="shared" ref="E799:F799" si="787">H798</f>
        <v>#N/A</v>
      </c>
      <c r="F799" s="375" t="e">
        <f t="shared" si="787"/>
        <v>#N/A</v>
      </c>
      <c r="G799" s="375" t="e">
        <f t="shared" si="545"/>
        <v>#N/A</v>
      </c>
      <c r="H799" s="395" t="e">
        <f t="shared" si="546"/>
        <v>#N/A</v>
      </c>
      <c r="I799" s="375" t="e">
        <f t="shared" si="547"/>
        <v>#N/A</v>
      </c>
      <c r="J799" s="395" t="e">
        <f t="shared" si="557"/>
        <v>#N/A</v>
      </c>
      <c r="K799" s="396" t="e">
        <f t="shared" si="548"/>
        <v>#N/A</v>
      </c>
      <c r="L799" s="368"/>
      <c r="M799" s="368"/>
      <c r="N799" s="372"/>
      <c r="O799" s="3" t="e">
        <f t="shared" si="549"/>
        <v>#N/A</v>
      </c>
      <c r="P799" s="397" t="e">
        <f t="shared" si="550"/>
        <v>#N/A</v>
      </c>
      <c r="Q799" s="3" t="e">
        <f t="shared" si="551"/>
        <v>#N/A</v>
      </c>
      <c r="R799" s="369" t="e">
        <f t="shared" si="552"/>
        <v>#N/A</v>
      </c>
      <c r="S799" s="369" t="e">
        <f t="shared" si="553"/>
        <v>#N/A</v>
      </c>
      <c r="T799" s="398" t="e">
        <f t="shared" si="554"/>
        <v>#N/A</v>
      </c>
      <c r="U799" s="368"/>
      <c r="V799" s="368"/>
      <c r="W799" s="368"/>
      <c r="X799" s="368"/>
      <c r="Y799" s="368"/>
      <c r="Z799" s="368"/>
      <c r="AA799" s="368"/>
      <c r="AB799" s="368"/>
      <c r="AC799" s="368"/>
      <c r="AD799" s="368"/>
      <c r="AE799" s="368"/>
      <c r="AF799" s="368"/>
      <c r="AG799" s="368"/>
      <c r="AH799" s="368"/>
      <c r="AI799" s="368"/>
      <c r="AJ799" s="368"/>
      <c r="AK799" s="368"/>
      <c r="AL799" s="368"/>
      <c r="AM799" s="368"/>
      <c r="AN799" s="368"/>
    </row>
    <row r="800" spans="1:40" ht="12.75" customHeight="1">
      <c r="A800" s="151">
        <f t="shared" si="542"/>
        <v>61.833333333333336</v>
      </c>
      <c r="B800" s="393">
        <f t="shared" si="555"/>
        <v>3710</v>
      </c>
      <c r="C800" s="186">
        <v>0</v>
      </c>
      <c r="D800" s="394">
        <f t="shared" si="543"/>
        <v>0</v>
      </c>
      <c r="E800" s="395" t="e">
        <f t="shared" ref="E800:F800" si="788">H799</f>
        <v>#N/A</v>
      </c>
      <c r="F800" s="375" t="e">
        <f t="shared" si="788"/>
        <v>#N/A</v>
      </c>
      <c r="G800" s="375" t="e">
        <f t="shared" si="545"/>
        <v>#N/A</v>
      </c>
      <c r="H800" s="395" t="e">
        <f t="shared" si="546"/>
        <v>#N/A</v>
      </c>
      <c r="I800" s="375" t="e">
        <f t="shared" si="547"/>
        <v>#N/A</v>
      </c>
      <c r="J800" s="395" t="e">
        <f t="shared" si="557"/>
        <v>#N/A</v>
      </c>
      <c r="K800" s="396" t="e">
        <f t="shared" si="548"/>
        <v>#N/A</v>
      </c>
      <c r="L800" s="368"/>
      <c r="M800" s="368"/>
      <c r="N800" s="372"/>
      <c r="O800" s="3" t="e">
        <f t="shared" si="549"/>
        <v>#N/A</v>
      </c>
      <c r="P800" s="397" t="e">
        <f t="shared" si="550"/>
        <v>#N/A</v>
      </c>
      <c r="Q800" s="3" t="e">
        <f t="shared" si="551"/>
        <v>#N/A</v>
      </c>
      <c r="R800" s="369" t="e">
        <f t="shared" si="552"/>
        <v>#N/A</v>
      </c>
      <c r="S800" s="369" t="e">
        <f t="shared" si="553"/>
        <v>#N/A</v>
      </c>
      <c r="T800" s="398" t="e">
        <f t="shared" si="554"/>
        <v>#N/A</v>
      </c>
      <c r="U800" s="368"/>
      <c r="V800" s="368"/>
      <c r="W800" s="368"/>
      <c r="X800" s="368"/>
      <c r="Y800" s="368"/>
      <c r="Z800" s="368"/>
      <c r="AA800" s="368"/>
      <c r="AB800" s="368"/>
      <c r="AC800" s="368"/>
      <c r="AD800" s="368"/>
      <c r="AE800" s="368"/>
      <c r="AF800" s="368"/>
      <c r="AG800" s="368"/>
      <c r="AH800" s="368"/>
      <c r="AI800" s="368"/>
      <c r="AJ800" s="368"/>
      <c r="AK800" s="368"/>
      <c r="AL800" s="368"/>
      <c r="AM800" s="368"/>
      <c r="AN800" s="368"/>
    </row>
    <row r="801" spans="1:40" ht="12.75" customHeight="1">
      <c r="A801" s="151">
        <f t="shared" si="542"/>
        <v>61.916666666666664</v>
      </c>
      <c r="B801" s="393">
        <f t="shared" si="555"/>
        <v>3715</v>
      </c>
      <c r="C801" s="186">
        <v>0</v>
      </c>
      <c r="D801" s="394">
        <f t="shared" si="543"/>
        <v>0</v>
      </c>
      <c r="E801" s="395" t="e">
        <f t="shared" ref="E801:F801" si="789">H800</f>
        <v>#N/A</v>
      </c>
      <c r="F801" s="375" t="e">
        <f t="shared" si="789"/>
        <v>#N/A</v>
      </c>
      <c r="G801" s="375" t="e">
        <f t="shared" si="545"/>
        <v>#N/A</v>
      </c>
      <c r="H801" s="395" t="e">
        <f t="shared" si="546"/>
        <v>#N/A</v>
      </c>
      <c r="I801" s="375" t="e">
        <f t="shared" si="547"/>
        <v>#N/A</v>
      </c>
      <c r="J801" s="395" t="e">
        <f t="shared" si="557"/>
        <v>#N/A</v>
      </c>
      <c r="K801" s="396" t="e">
        <f t="shared" si="548"/>
        <v>#N/A</v>
      </c>
      <c r="L801" s="368"/>
      <c r="M801" s="368"/>
      <c r="N801" s="372"/>
      <c r="O801" s="3" t="e">
        <f t="shared" si="549"/>
        <v>#N/A</v>
      </c>
      <c r="P801" s="397" t="e">
        <f t="shared" si="550"/>
        <v>#N/A</v>
      </c>
      <c r="Q801" s="3" t="e">
        <f t="shared" si="551"/>
        <v>#N/A</v>
      </c>
      <c r="R801" s="369" t="e">
        <f t="shared" si="552"/>
        <v>#N/A</v>
      </c>
      <c r="S801" s="369" t="e">
        <f t="shared" si="553"/>
        <v>#N/A</v>
      </c>
      <c r="T801" s="398" t="e">
        <f t="shared" si="554"/>
        <v>#N/A</v>
      </c>
      <c r="U801" s="368"/>
      <c r="V801" s="368"/>
      <c r="W801" s="368"/>
      <c r="X801" s="368"/>
      <c r="Y801" s="368"/>
      <c r="Z801" s="368"/>
      <c r="AA801" s="368"/>
      <c r="AB801" s="368"/>
      <c r="AC801" s="368"/>
      <c r="AD801" s="368"/>
      <c r="AE801" s="368"/>
      <c r="AF801" s="368"/>
      <c r="AG801" s="368"/>
      <c r="AH801" s="368"/>
      <c r="AI801" s="368"/>
      <c r="AJ801" s="368"/>
      <c r="AK801" s="368"/>
      <c r="AL801" s="368"/>
      <c r="AM801" s="368"/>
      <c r="AN801" s="368"/>
    </row>
    <row r="802" spans="1:40" ht="12.75" customHeight="1">
      <c r="A802" s="151">
        <f t="shared" si="542"/>
        <v>62</v>
      </c>
      <c r="B802" s="393">
        <f t="shared" si="555"/>
        <v>3720</v>
      </c>
      <c r="C802" s="186">
        <v>0</v>
      </c>
      <c r="D802" s="394">
        <f t="shared" si="543"/>
        <v>0</v>
      </c>
      <c r="E802" s="395" t="e">
        <f t="shared" ref="E802:F802" si="790">H801</f>
        <v>#N/A</v>
      </c>
      <c r="F802" s="375" t="e">
        <f t="shared" si="790"/>
        <v>#N/A</v>
      </c>
      <c r="G802" s="375" t="e">
        <f t="shared" si="545"/>
        <v>#N/A</v>
      </c>
      <c r="H802" s="395" t="e">
        <f t="shared" si="546"/>
        <v>#N/A</v>
      </c>
      <c r="I802" s="375" t="e">
        <f t="shared" si="547"/>
        <v>#N/A</v>
      </c>
      <c r="J802" s="395" t="e">
        <f t="shared" si="557"/>
        <v>#N/A</v>
      </c>
      <c r="K802" s="396" t="e">
        <f t="shared" si="548"/>
        <v>#N/A</v>
      </c>
      <c r="L802" s="368"/>
      <c r="M802" s="368"/>
      <c r="N802" s="372"/>
      <c r="O802" s="3" t="e">
        <f t="shared" si="549"/>
        <v>#N/A</v>
      </c>
      <c r="P802" s="397" t="e">
        <f t="shared" si="550"/>
        <v>#N/A</v>
      </c>
      <c r="Q802" s="3" t="e">
        <f t="shared" si="551"/>
        <v>#N/A</v>
      </c>
      <c r="R802" s="369" t="e">
        <f t="shared" si="552"/>
        <v>#N/A</v>
      </c>
      <c r="S802" s="369" t="e">
        <f t="shared" si="553"/>
        <v>#N/A</v>
      </c>
      <c r="T802" s="398" t="e">
        <f t="shared" si="554"/>
        <v>#N/A</v>
      </c>
      <c r="U802" s="368"/>
      <c r="V802" s="368"/>
      <c r="W802" s="368"/>
      <c r="X802" s="368"/>
      <c r="Y802" s="368"/>
      <c r="Z802" s="368"/>
      <c r="AA802" s="368"/>
      <c r="AB802" s="368"/>
      <c r="AC802" s="368"/>
      <c r="AD802" s="368"/>
      <c r="AE802" s="368"/>
      <c r="AF802" s="368"/>
      <c r="AG802" s="368"/>
      <c r="AH802" s="368"/>
      <c r="AI802" s="368"/>
      <c r="AJ802" s="368"/>
      <c r="AK802" s="368"/>
      <c r="AL802" s="368"/>
      <c r="AM802" s="368"/>
      <c r="AN802" s="368"/>
    </row>
    <row r="803" spans="1:40" ht="12.75" customHeight="1">
      <c r="A803" s="151">
        <f t="shared" si="542"/>
        <v>62.083333333333336</v>
      </c>
      <c r="B803" s="393">
        <f t="shared" si="555"/>
        <v>3725</v>
      </c>
      <c r="C803" s="186">
        <v>0</v>
      </c>
      <c r="D803" s="394">
        <f t="shared" si="543"/>
        <v>0</v>
      </c>
      <c r="E803" s="395" t="e">
        <f t="shared" ref="E803:F803" si="791">H802</f>
        <v>#N/A</v>
      </c>
      <c r="F803" s="375" t="e">
        <f t="shared" si="791"/>
        <v>#N/A</v>
      </c>
      <c r="G803" s="375" t="e">
        <f t="shared" si="545"/>
        <v>#N/A</v>
      </c>
      <c r="H803" s="395" t="e">
        <f t="shared" si="546"/>
        <v>#N/A</v>
      </c>
      <c r="I803" s="375" t="e">
        <f t="shared" si="547"/>
        <v>#N/A</v>
      </c>
      <c r="J803" s="395" t="e">
        <f t="shared" si="557"/>
        <v>#N/A</v>
      </c>
      <c r="K803" s="396" t="e">
        <f t="shared" si="548"/>
        <v>#N/A</v>
      </c>
      <c r="L803" s="368"/>
      <c r="M803" s="368"/>
      <c r="N803" s="372"/>
      <c r="O803" s="3" t="e">
        <f t="shared" si="549"/>
        <v>#N/A</v>
      </c>
      <c r="P803" s="397" t="e">
        <f t="shared" si="550"/>
        <v>#N/A</v>
      </c>
      <c r="Q803" s="3" t="e">
        <f t="shared" si="551"/>
        <v>#N/A</v>
      </c>
      <c r="R803" s="369" t="e">
        <f t="shared" si="552"/>
        <v>#N/A</v>
      </c>
      <c r="S803" s="369" t="e">
        <f t="shared" si="553"/>
        <v>#N/A</v>
      </c>
      <c r="T803" s="398" t="e">
        <f t="shared" si="554"/>
        <v>#N/A</v>
      </c>
      <c r="U803" s="368"/>
      <c r="V803" s="368"/>
      <c r="W803" s="368"/>
      <c r="X803" s="368"/>
      <c r="Y803" s="368"/>
      <c r="Z803" s="368"/>
      <c r="AA803" s="368"/>
      <c r="AB803" s="368"/>
      <c r="AC803" s="368"/>
      <c r="AD803" s="368"/>
      <c r="AE803" s="368"/>
      <c r="AF803" s="368"/>
      <c r="AG803" s="368"/>
      <c r="AH803" s="368"/>
      <c r="AI803" s="368"/>
      <c r="AJ803" s="368"/>
      <c r="AK803" s="368"/>
      <c r="AL803" s="368"/>
      <c r="AM803" s="368"/>
      <c r="AN803" s="368"/>
    </row>
    <row r="804" spans="1:40" ht="12.75" customHeight="1">
      <c r="A804" s="151">
        <f t="shared" si="542"/>
        <v>62.166666666666664</v>
      </c>
      <c r="B804" s="393">
        <f t="shared" si="555"/>
        <v>3730</v>
      </c>
      <c r="C804" s="186">
        <v>0</v>
      </c>
      <c r="D804" s="394">
        <f t="shared" si="543"/>
        <v>0</v>
      </c>
      <c r="E804" s="395" t="e">
        <f t="shared" ref="E804:F804" si="792">H803</f>
        <v>#N/A</v>
      </c>
      <c r="F804" s="375" t="e">
        <f t="shared" si="792"/>
        <v>#N/A</v>
      </c>
      <c r="G804" s="375" t="e">
        <f t="shared" si="545"/>
        <v>#N/A</v>
      </c>
      <c r="H804" s="395" t="e">
        <f t="shared" si="546"/>
        <v>#N/A</v>
      </c>
      <c r="I804" s="375" t="e">
        <f t="shared" si="547"/>
        <v>#N/A</v>
      </c>
      <c r="J804" s="395" t="e">
        <f t="shared" si="557"/>
        <v>#N/A</v>
      </c>
      <c r="K804" s="396" t="e">
        <f t="shared" si="548"/>
        <v>#N/A</v>
      </c>
      <c r="L804" s="368"/>
      <c r="M804" s="368"/>
      <c r="N804" s="372"/>
      <c r="O804" s="3" t="e">
        <f t="shared" si="549"/>
        <v>#N/A</v>
      </c>
      <c r="P804" s="397" t="e">
        <f t="shared" si="550"/>
        <v>#N/A</v>
      </c>
      <c r="Q804" s="3" t="e">
        <f t="shared" si="551"/>
        <v>#N/A</v>
      </c>
      <c r="R804" s="369" t="e">
        <f t="shared" si="552"/>
        <v>#N/A</v>
      </c>
      <c r="S804" s="369" t="e">
        <f t="shared" si="553"/>
        <v>#N/A</v>
      </c>
      <c r="T804" s="398" t="e">
        <f t="shared" si="554"/>
        <v>#N/A</v>
      </c>
      <c r="U804" s="368"/>
      <c r="V804" s="368"/>
      <c r="W804" s="368"/>
      <c r="X804" s="368"/>
      <c r="Y804" s="368"/>
      <c r="Z804" s="368"/>
      <c r="AA804" s="368"/>
      <c r="AB804" s="368"/>
      <c r="AC804" s="368"/>
      <c r="AD804" s="368"/>
      <c r="AE804" s="368"/>
      <c r="AF804" s="368"/>
      <c r="AG804" s="368"/>
      <c r="AH804" s="368"/>
      <c r="AI804" s="368"/>
      <c r="AJ804" s="368"/>
      <c r="AK804" s="368"/>
      <c r="AL804" s="368"/>
      <c r="AM804" s="368"/>
      <c r="AN804" s="368"/>
    </row>
    <row r="805" spans="1:40" ht="12.75" customHeight="1">
      <c r="A805" s="151">
        <f t="shared" si="542"/>
        <v>62.25</v>
      </c>
      <c r="B805" s="393">
        <f t="shared" si="555"/>
        <v>3735</v>
      </c>
      <c r="C805" s="186">
        <v>0</v>
      </c>
      <c r="D805" s="394">
        <f t="shared" si="543"/>
        <v>0</v>
      </c>
      <c r="E805" s="395" t="e">
        <f t="shared" ref="E805:F805" si="793">H804</f>
        <v>#N/A</v>
      </c>
      <c r="F805" s="375" t="e">
        <f t="shared" si="793"/>
        <v>#N/A</v>
      </c>
      <c r="G805" s="375" t="e">
        <f t="shared" si="545"/>
        <v>#N/A</v>
      </c>
      <c r="H805" s="395" t="e">
        <f t="shared" si="546"/>
        <v>#N/A</v>
      </c>
      <c r="I805" s="375" t="e">
        <f t="shared" si="547"/>
        <v>#N/A</v>
      </c>
      <c r="J805" s="395" t="e">
        <f t="shared" si="557"/>
        <v>#N/A</v>
      </c>
      <c r="K805" s="396" t="e">
        <f t="shared" si="548"/>
        <v>#N/A</v>
      </c>
      <c r="L805" s="368"/>
      <c r="M805" s="368"/>
      <c r="N805" s="372"/>
      <c r="O805" s="3" t="e">
        <f t="shared" si="549"/>
        <v>#N/A</v>
      </c>
      <c r="P805" s="397" t="e">
        <f t="shared" si="550"/>
        <v>#N/A</v>
      </c>
      <c r="Q805" s="3" t="e">
        <f t="shared" si="551"/>
        <v>#N/A</v>
      </c>
      <c r="R805" s="369" t="e">
        <f t="shared" si="552"/>
        <v>#N/A</v>
      </c>
      <c r="S805" s="369" t="e">
        <f t="shared" si="553"/>
        <v>#N/A</v>
      </c>
      <c r="T805" s="398" t="e">
        <f t="shared" si="554"/>
        <v>#N/A</v>
      </c>
      <c r="U805" s="368"/>
      <c r="V805" s="368"/>
      <c r="W805" s="368"/>
      <c r="X805" s="368"/>
      <c r="Y805" s="368"/>
      <c r="Z805" s="368"/>
      <c r="AA805" s="368"/>
      <c r="AB805" s="368"/>
      <c r="AC805" s="368"/>
      <c r="AD805" s="368"/>
      <c r="AE805" s="368"/>
      <c r="AF805" s="368"/>
      <c r="AG805" s="368"/>
      <c r="AH805" s="368"/>
      <c r="AI805" s="368"/>
      <c r="AJ805" s="368"/>
      <c r="AK805" s="368"/>
      <c r="AL805" s="368"/>
      <c r="AM805" s="368"/>
      <c r="AN805" s="368"/>
    </row>
    <row r="806" spans="1:40" ht="12.75" customHeight="1">
      <c r="A806" s="151">
        <f t="shared" si="542"/>
        <v>62.333333333333336</v>
      </c>
      <c r="B806" s="393">
        <f t="shared" si="555"/>
        <v>3740</v>
      </c>
      <c r="C806" s="186">
        <v>0</v>
      </c>
      <c r="D806" s="394">
        <f t="shared" si="543"/>
        <v>0</v>
      </c>
      <c r="E806" s="395" t="e">
        <f t="shared" ref="E806:F806" si="794">H805</f>
        <v>#N/A</v>
      </c>
      <c r="F806" s="375" t="e">
        <f t="shared" si="794"/>
        <v>#N/A</v>
      </c>
      <c r="G806" s="375" t="e">
        <f t="shared" si="545"/>
        <v>#N/A</v>
      </c>
      <c r="H806" s="395" t="e">
        <f t="shared" si="546"/>
        <v>#N/A</v>
      </c>
      <c r="I806" s="375" t="e">
        <f t="shared" si="547"/>
        <v>#N/A</v>
      </c>
      <c r="J806" s="395" t="e">
        <f t="shared" si="557"/>
        <v>#N/A</v>
      </c>
      <c r="K806" s="396" t="e">
        <f t="shared" si="548"/>
        <v>#N/A</v>
      </c>
      <c r="L806" s="368"/>
      <c r="M806" s="368"/>
      <c r="N806" s="372"/>
      <c r="O806" s="3" t="e">
        <f t="shared" si="549"/>
        <v>#N/A</v>
      </c>
      <c r="P806" s="397" t="e">
        <f t="shared" si="550"/>
        <v>#N/A</v>
      </c>
      <c r="Q806" s="3" t="e">
        <f t="shared" si="551"/>
        <v>#N/A</v>
      </c>
      <c r="R806" s="369" t="e">
        <f t="shared" si="552"/>
        <v>#N/A</v>
      </c>
      <c r="S806" s="369" t="e">
        <f t="shared" si="553"/>
        <v>#N/A</v>
      </c>
      <c r="T806" s="398" t="e">
        <f t="shared" si="554"/>
        <v>#N/A</v>
      </c>
      <c r="U806" s="368"/>
      <c r="V806" s="368"/>
      <c r="W806" s="368"/>
      <c r="X806" s="368"/>
      <c r="Y806" s="368"/>
      <c r="Z806" s="368"/>
      <c r="AA806" s="368"/>
      <c r="AB806" s="368"/>
      <c r="AC806" s="368"/>
      <c r="AD806" s="368"/>
      <c r="AE806" s="368"/>
      <c r="AF806" s="368"/>
      <c r="AG806" s="368"/>
      <c r="AH806" s="368"/>
      <c r="AI806" s="368"/>
      <c r="AJ806" s="368"/>
      <c r="AK806" s="368"/>
      <c r="AL806" s="368"/>
      <c r="AM806" s="368"/>
      <c r="AN806" s="368"/>
    </row>
    <row r="807" spans="1:40" ht="12.75" customHeight="1">
      <c r="A807" s="151">
        <f t="shared" si="542"/>
        <v>62.416666666666664</v>
      </c>
      <c r="B807" s="393">
        <f t="shared" si="555"/>
        <v>3745</v>
      </c>
      <c r="C807" s="186">
        <v>0</v>
      </c>
      <c r="D807" s="394">
        <f t="shared" si="543"/>
        <v>0</v>
      </c>
      <c r="E807" s="395" t="e">
        <f t="shared" ref="E807:F807" si="795">H806</f>
        <v>#N/A</v>
      </c>
      <c r="F807" s="375" t="e">
        <f t="shared" si="795"/>
        <v>#N/A</v>
      </c>
      <c r="G807" s="375" t="e">
        <f t="shared" si="545"/>
        <v>#N/A</v>
      </c>
      <c r="H807" s="395" t="e">
        <f t="shared" si="546"/>
        <v>#N/A</v>
      </c>
      <c r="I807" s="375" t="e">
        <f t="shared" si="547"/>
        <v>#N/A</v>
      </c>
      <c r="J807" s="395" t="e">
        <f t="shared" si="557"/>
        <v>#N/A</v>
      </c>
      <c r="K807" s="396" t="e">
        <f t="shared" si="548"/>
        <v>#N/A</v>
      </c>
      <c r="L807" s="368"/>
      <c r="M807" s="368"/>
      <c r="N807" s="372"/>
      <c r="O807" s="3" t="e">
        <f t="shared" si="549"/>
        <v>#N/A</v>
      </c>
      <c r="P807" s="397" t="e">
        <f t="shared" si="550"/>
        <v>#N/A</v>
      </c>
      <c r="Q807" s="3" t="e">
        <f t="shared" si="551"/>
        <v>#N/A</v>
      </c>
      <c r="R807" s="369" t="e">
        <f t="shared" si="552"/>
        <v>#N/A</v>
      </c>
      <c r="S807" s="369" t="e">
        <f t="shared" si="553"/>
        <v>#N/A</v>
      </c>
      <c r="T807" s="398" t="e">
        <f t="shared" si="554"/>
        <v>#N/A</v>
      </c>
      <c r="U807" s="368"/>
      <c r="V807" s="368"/>
      <c r="W807" s="368"/>
      <c r="X807" s="368"/>
      <c r="Y807" s="368"/>
      <c r="Z807" s="368"/>
      <c r="AA807" s="368"/>
      <c r="AB807" s="368"/>
      <c r="AC807" s="368"/>
      <c r="AD807" s="368"/>
      <c r="AE807" s="368"/>
      <c r="AF807" s="368"/>
      <c r="AG807" s="368"/>
      <c r="AH807" s="368"/>
      <c r="AI807" s="368"/>
      <c r="AJ807" s="368"/>
      <c r="AK807" s="368"/>
      <c r="AL807" s="368"/>
      <c r="AM807" s="368"/>
      <c r="AN807" s="368"/>
    </row>
    <row r="808" spans="1:40" ht="12.75" customHeight="1">
      <c r="A808" s="151">
        <f t="shared" si="542"/>
        <v>62.5</v>
      </c>
      <c r="B808" s="393">
        <f t="shared" si="555"/>
        <v>3750</v>
      </c>
      <c r="C808" s="186">
        <v>0</v>
      </c>
      <c r="D808" s="394">
        <f t="shared" si="543"/>
        <v>0</v>
      </c>
      <c r="E808" s="395" t="e">
        <f t="shared" ref="E808:F808" si="796">H807</f>
        <v>#N/A</v>
      </c>
      <c r="F808" s="375" t="e">
        <f t="shared" si="796"/>
        <v>#N/A</v>
      </c>
      <c r="G808" s="375" t="e">
        <f t="shared" si="545"/>
        <v>#N/A</v>
      </c>
      <c r="H808" s="395" t="e">
        <f t="shared" si="546"/>
        <v>#N/A</v>
      </c>
      <c r="I808" s="375" t="e">
        <f t="shared" si="547"/>
        <v>#N/A</v>
      </c>
      <c r="J808" s="395" t="e">
        <f t="shared" si="557"/>
        <v>#N/A</v>
      </c>
      <c r="K808" s="396" t="e">
        <f t="shared" si="548"/>
        <v>#N/A</v>
      </c>
      <c r="L808" s="368"/>
      <c r="M808" s="368"/>
      <c r="N808" s="372"/>
      <c r="O808" s="3" t="e">
        <f t="shared" si="549"/>
        <v>#N/A</v>
      </c>
      <c r="P808" s="397" t="e">
        <f t="shared" si="550"/>
        <v>#N/A</v>
      </c>
      <c r="Q808" s="3" t="e">
        <f t="shared" si="551"/>
        <v>#N/A</v>
      </c>
      <c r="R808" s="369" t="e">
        <f t="shared" si="552"/>
        <v>#N/A</v>
      </c>
      <c r="S808" s="369" t="e">
        <f t="shared" si="553"/>
        <v>#N/A</v>
      </c>
      <c r="T808" s="398" t="e">
        <f t="shared" si="554"/>
        <v>#N/A</v>
      </c>
      <c r="U808" s="368"/>
      <c r="V808" s="368"/>
      <c r="W808" s="368"/>
      <c r="X808" s="368"/>
      <c r="Y808" s="368"/>
      <c r="Z808" s="368"/>
      <c r="AA808" s="368"/>
      <c r="AB808" s="368"/>
      <c r="AC808" s="368"/>
      <c r="AD808" s="368"/>
      <c r="AE808" s="368"/>
      <c r="AF808" s="368"/>
      <c r="AG808" s="368"/>
      <c r="AH808" s="368"/>
      <c r="AI808" s="368"/>
      <c r="AJ808" s="368"/>
      <c r="AK808" s="368"/>
      <c r="AL808" s="368"/>
      <c r="AM808" s="368"/>
      <c r="AN808" s="368"/>
    </row>
    <row r="809" spans="1:40" ht="12.75" customHeight="1">
      <c r="A809" s="151">
        <f t="shared" si="542"/>
        <v>62.583333333333336</v>
      </c>
      <c r="B809" s="393">
        <f t="shared" si="555"/>
        <v>3755</v>
      </c>
      <c r="C809" s="186">
        <v>0</v>
      </c>
      <c r="D809" s="394">
        <f t="shared" si="543"/>
        <v>0</v>
      </c>
      <c r="E809" s="395" t="e">
        <f t="shared" ref="E809:F809" si="797">H808</f>
        <v>#N/A</v>
      </c>
      <c r="F809" s="375" t="e">
        <f t="shared" si="797"/>
        <v>#N/A</v>
      </c>
      <c r="G809" s="375" t="e">
        <f t="shared" si="545"/>
        <v>#N/A</v>
      </c>
      <c r="H809" s="395" t="e">
        <f t="shared" si="546"/>
        <v>#N/A</v>
      </c>
      <c r="I809" s="375" t="e">
        <f t="shared" si="547"/>
        <v>#N/A</v>
      </c>
      <c r="J809" s="395" t="e">
        <f t="shared" si="557"/>
        <v>#N/A</v>
      </c>
      <c r="K809" s="396" t="e">
        <f t="shared" si="548"/>
        <v>#N/A</v>
      </c>
      <c r="L809" s="368"/>
      <c r="M809" s="368"/>
      <c r="N809" s="372"/>
      <c r="O809" s="3" t="e">
        <f t="shared" si="549"/>
        <v>#N/A</v>
      </c>
      <c r="P809" s="397" t="e">
        <f t="shared" si="550"/>
        <v>#N/A</v>
      </c>
      <c r="Q809" s="3" t="e">
        <f t="shared" si="551"/>
        <v>#N/A</v>
      </c>
      <c r="R809" s="369" t="e">
        <f t="shared" si="552"/>
        <v>#N/A</v>
      </c>
      <c r="S809" s="369" t="e">
        <f t="shared" si="553"/>
        <v>#N/A</v>
      </c>
      <c r="T809" s="398" t="e">
        <f t="shared" si="554"/>
        <v>#N/A</v>
      </c>
      <c r="U809" s="368"/>
      <c r="V809" s="368"/>
      <c r="W809" s="368"/>
      <c r="X809" s="368"/>
      <c r="Y809" s="368"/>
      <c r="Z809" s="368"/>
      <c r="AA809" s="368"/>
      <c r="AB809" s="368"/>
      <c r="AC809" s="368"/>
      <c r="AD809" s="368"/>
      <c r="AE809" s="368"/>
      <c r="AF809" s="368"/>
      <c r="AG809" s="368"/>
      <c r="AH809" s="368"/>
      <c r="AI809" s="368"/>
      <c r="AJ809" s="368"/>
      <c r="AK809" s="368"/>
      <c r="AL809" s="368"/>
      <c r="AM809" s="368"/>
      <c r="AN809" s="368"/>
    </row>
    <row r="810" spans="1:40" ht="12.75" customHeight="1">
      <c r="A810" s="151">
        <f t="shared" si="542"/>
        <v>62.666666666666664</v>
      </c>
      <c r="B810" s="393">
        <f t="shared" si="555"/>
        <v>3760</v>
      </c>
      <c r="C810" s="186">
        <v>0</v>
      </c>
      <c r="D810" s="394">
        <f t="shared" si="543"/>
        <v>0</v>
      </c>
      <c r="E810" s="395" t="e">
        <f t="shared" ref="E810:F810" si="798">H809</f>
        <v>#N/A</v>
      </c>
      <c r="F810" s="375" t="e">
        <f t="shared" si="798"/>
        <v>#N/A</v>
      </c>
      <c r="G810" s="375" t="e">
        <f t="shared" si="545"/>
        <v>#N/A</v>
      </c>
      <c r="H810" s="395" t="e">
        <f t="shared" si="546"/>
        <v>#N/A</v>
      </c>
      <c r="I810" s="375" t="e">
        <f t="shared" si="547"/>
        <v>#N/A</v>
      </c>
      <c r="J810" s="395" t="e">
        <f t="shared" si="557"/>
        <v>#N/A</v>
      </c>
      <c r="K810" s="396" t="e">
        <f t="shared" si="548"/>
        <v>#N/A</v>
      </c>
      <c r="L810" s="368"/>
      <c r="M810" s="368"/>
      <c r="N810" s="372"/>
      <c r="O810" s="3" t="e">
        <f t="shared" si="549"/>
        <v>#N/A</v>
      </c>
      <c r="P810" s="397" t="e">
        <f t="shared" si="550"/>
        <v>#N/A</v>
      </c>
      <c r="Q810" s="3" t="e">
        <f t="shared" si="551"/>
        <v>#N/A</v>
      </c>
      <c r="R810" s="369" t="e">
        <f t="shared" si="552"/>
        <v>#N/A</v>
      </c>
      <c r="S810" s="369" t="e">
        <f t="shared" si="553"/>
        <v>#N/A</v>
      </c>
      <c r="T810" s="398" t="e">
        <f t="shared" si="554"/>
        <v>#N/A</v>
      </c>
      <c r="U810" s="368"/>
      <c r="V810" s="368"/>
      <c r="W810" s="368"/>
      <c r="X810" s="368"/>
      <c r="Y810" s="368"/>
      <c r="Z810" s="368"/>
      <c r="AA810" s="368"/>
      <c r="AB810" s="368"/>
      <c r="AC810" s="368"/>
      <c r="AD810" s="368"/>
      <c r="AE810" s="368"/>
      <c r="AF810" s="368"/>
      <c r="AG810" s="368"/>
      <c r="AH810" s="368"/>
      <c r="AI810" s="368"/>
      <c r="AJ810" s="368"/>
      <c r="AK810" s="368"/>
      <c r="AL810" s="368"/>
      <c r="AM810" s="368"/>
      <c r="AN810" s="368"/>
    </row>
    <row r="811" spans="1:40" ht="12.75" customHeight="1">
      <c r="A811" s="151">
        <f t="shared" si="542"/>
        <v>62.75</v>
      </c>
      <c r="B811" s="393">
        <f t="shared" si="555"/>
        <v>3765</v>
      </c>
      <c r="C811" s="186">
        <v>0</v>
      </c>
      <c r="D811" s="394">
        <f t="shared" si="543"/>
        <v>0</v>
      </c>
      <c r="E811" s="395" t="e">
        <f t="shared" ref="E811:F811" si="799">H810</f>
        <v>#N/A</v>
      </c>
      <c r="F811" s="375" t="e">
        <f t="shared" si="799"/>
        <v>#N/A</v>
      </c>
      <c r="G811" s="375" t="e">
        <f t="shared" si="545"/>
        <v>#N/A</v>
      </c>
      <c r="H811" s="395" t="e">
        <f t="shared" si="546"/>
        <v>#N/A</v>
      </c>
      <c r="I811" s="375" t="e">
        <f t="shared" si="547"/>
        <v>#N/A</v>
      </c>
      <c r="J811" s="395" t="e">
        <f t="shared" si="557"/>
        <v>#N/A</v>
      </c>
      <c r="K811" s="396" t="e">
        <f t="shared" si="548"/>
        <v>#N/A</v>
      </c>
      <c r="L811" s="368"/>
      <c r="M811" s="368"/>
      <c r="N811" s="372"/>
      <c r="O811" s="3" t="e">
        <f t="shared" si="549"/>
        <v>#N/A</v>
      </c>
      <c r="P811" s="397" t="e">
        <f t="shared" si="550"/>
        <v>#N/A</v>
      </c>
      <c r="Q811" s="3" t="e">
        <f t="shared" si="551"/>
        <v>#N/A</v>
      </c>
      <c r="R811" s="369" t="e">
        <f t="shared" si="552"/>
        <v>#N/A</v>
      </c>
      <c r="S811" s="369" t="e">
        <f t="shared" si="553"/>
        <v>#N/A</v>
      </c>
      <c r="T811" s="398" t="e">
        <f t="shared" si="554"/>
        <v>#N/A</v>
      </c>
      <c r="U811" s="368"/>
      <c r="V811" s="368"/>
      <c r="W811" s="368"/>
      <c r="X811" s="368"/>
      <c r="Y811" s="368"/>
      <c r="Z811" s="368"/>
      <c r="AA811" s="368"/>
      <c r="AB811" s="368"/>
      <c r="AC811" s="368"/>
      <c r="AD811" s="368"/>
      <c r="AE811" s="368"/>
      <c r="AF811" s="368"/>
      <c r="AG811" s="368"/>
      <c r="AH811" s="368"/>
      <c r="AI811" s="368"/>
      <c r="AJ811" s="368"/>
      <c r="AK811" s="368"/>
      <c r="AL811" s="368"/>
      <c r="AM811" s="368"/>
      <c r="AN811" s="368"/>
    </row>
    <row r="812" spans="1:40" ht="12.75" customHeight="1">
      <c r="A812" s="151">
        <f t="shared" si="542"/>
        <v>62.833333333333336</v>
      </c>
      <c r="B812" s="393">
        <f t="shared" si="555"/>
        <v>3770</v>
      </c>
      <c r="C812" s="186">
        <v>0</v>
      </c>
      <c r="D812" s="394">
        <f t="shared" si="543"/>
        <v>0</v>
      </c>
      <c r="E812" s="395" t="e">
        <f t="shared" ref="E812:F812" si="800">H811</f>
        <v>#N/A</v>
      </c>
      <c r="F812" s="375" t="e">
        <f t="shared" si="800"/>
        <v>#N/A</v>
      </c>
      <c r="G812" s="375" t="e">
        <f t="shared" si="545"/>
        <v>#N/A</v>
      </c>
      <c r="H812" s="395" t="e">
        <f t="shared" si="546"/>
        <v>#N/A</v>
      </c>
      <c r="I812" s="375" t="e">
        <f t="shared" si="547"/>
        <v>#N/A</v>
      </c>
      <c r="J812" s="395" t="e">
        <f t="shared" si="557"/>
        <v>#N/A</v>
      </c>
      <c r="K812" s="396" t="e">
        <f t="shared" si="548"/>
        <v>#N/A</v>
      </c>
      <c r="L812" s="368"/>
      <c r="M812" s="368"/>
      <c r="N812" s="372"/>
      <c r="O812" s="3" t="e">
        <f t="shared" si="549"/>
        <v>#N/A</v>
      </c>
      <c r="P812" s="397" t="e">
        <f t="shared" si="550"/>
        <v>#N/A</v>
      </c>
      <c r="Q812" s="3" t="e">
        <f t="shared" si="551"/>
        <v>#N/A</v>
      </c>
      <c r="R812" s="369" t="e">
        <f t="shared" si="552"/>
        <v>#N/A</v>
      </c>
      <c r="S812" s="369" t="e">
        <f t="shared" si="553"/>
        <v>#N/A</v>
      </c>
      <c r="T812" s="398" t="e">
        <f t="shared" si="554"/>
        <v>#N/A</v>
      </c>
      <c r="U812" s="368"/>
      <c r="V812" s="368"/>
      <c r="W812" s="368"/>
      <c r="X812" s="368"/>
      <c r="Y812" s="368"/>
      <c r="Z812" s="368"/>
      <c r="AA812" s="368"/>
      <c r="AB812" s="368"/>
      <c r="AC812" s="368"/>
      <c r="AD812" s="368"/>
      <c r="AE812" s="368"/>
      <c r="AF812" s="368"/>
      <c r="AG812" s="368"/>
      <c r="AH812" s="368"/>
      <c r="AI812" s="368"/>
      <c r="AJ812" s="368"/>
      <c r="AK812" s="368"/>
      <c r="AL812" s="368"/>
      <c r="AM812" s="368"/>
      <c r="AN812" s="368"/>
    </row>
    <row r="813" spans="1:40" ht="12.75" customHeight="1">
      <c r="A813" s="151">
        <f t="shared" si="542"/>
        <v>62.916666666666664</v>
      </c>
      <c r="B813" s="393">
        <f t="shared" si="555"/>
        <v>3775</v>
      </c>
      <c r="C813" s="186">
        <v>0</v>
      </c>
      <c r="D813" s="394">
        <f t="shared" si="543"/>
        <v>0</v>
      </c>
      <c r="E813" s="395" t="e">
        <f t="shared" ref="E813:F813" si="801">H812</f>
        <v>#N/A</v>
      </c>
      <c r="F813" s="375" t="e">
        <f t="shared" si="801"/>
        <v>#N/A</v>
      </c>
      <c r="G813" s="375" t="e">
        <f t="shared" si="545"/>
        <v>#N/A</v>
      </c>
      <c r="H813" s="395" t="e">
        <f t="shared" si="546"/>
        <v>#N/A</v>
      </c>
      <c r="I813" s="375" t="e">
        <f t="shared" si="547"/>
        <v>#N/A</v>
      </c>
      <c r="J813" s="395" t="e">
        <f t="shared" si="557"/>
        <v>#N/A</v>
      </c>
      <c r="K813" s="396" t="e">
        <f t="shared" si="548"/>
        <v>#N/A</v>
      </c>
      <c r="L813" s="368"/>
      <c r="M813" s="368"/>
      <c r="N813" s="372"/>
      <c r="O813" s="3" t="e">
        <f t="shared" si="549"/>
        <v>#N/A</v>
      </c>
      <c r="P813" s="397" t="e">
        <f t="shared" si="550"/>
        <v>#N/A</v>
      </c>
      <c r="Q813" s="3" t="e">
        <f t="shared" si="551"/>
        <v>#N/A</v>
      </c>
      <c r="R813" s="369" t="e">
        <f t="shared" si="552"/>
        <v>#N/A</v>
      </c>
      <c r="S813" s="369" t="e">
        <f t="shared" si="553"/>
        <v>#N/A</v>
      </c>
      <c r="T813" s="398" t="e">
        <f t="shared" si="554"/>
        <v>#N/A</v>
      </c>
      <c r="U813" s="368"/>
      <c r="V813" s="368"/>
      <c r="W813" s="368"/>
      <c r="X813" s="368"/>
      <c r="Y813" s="368"/>
      <c r="Z813" s="368"/>
      <c r="AA813" s="368"/>
      <c r="AB813" s="368"/>
      <c r="AC813" s="368"/>
      <c r="AD813" s="368"/>
      <c r="AE813" s="368"/>
      <c r="AF813" s="368"/>
      <c r="AG813" s="368"/>
      <c r="AH813" s="368"/>
      <c r="AI813" s="368"/>
      <c r="AJ813" s="368"/>
      <c r="AK813" s="368"/>
      <c r="AL813" s="368"/>
      <c r="AM813" s="368"/>
      <c r="AN813" s="368"/>
    </row>
    <row r="814" spans="1:40" ht="12.75" customHeight="1">
      <c r="A814" s="151">
        <f t="shared" si="542"/>
        <v>63</v>
      </c>
      <c r="B814" s="393">
        <f t="shared" si="555"/>
        <v>3780</v>
      </c>
      <c r="C814" s="186">
        <v>0</v>
      </c>
      <c r="D814" s="394">
        <f t="shared" si="543"/>
        <v>0</v>
      </c>
      <c r="E814" s="395" t="e">
        <f t="shared" ref="E814:F814" si="802">H813</f>
        <v>#N/A</v>
      </c>
      <c r="F814" s="375" t="e">
        <f t="shared" si="802"/>
        <v>#N/A</v>
      </c>
      <c r="G814" s="375" t="e">
        <f t="shared" si="545"/>
        <v>#N/A</v>
      </c>
      <c r="H814" s="395" t="e">
        <f t="shared" si="546"/>
        <v>#N/A</v>
      </c>
      <c r="I814" s="375" t="e">
        <f t="shared" si="547"/>
        <v>#N/A</v>
      </c>
      <c r="J814" s="395" t="e">
        <f t="shared" si="557"/>
        <v>#N/A</v>
      </c>
      <c r="K814" s="396" t="e">
        <f t="shared" si="548"/>
        <v>#N/A</v>
      </c>
      <c r="L814" s="368"/>
      <c r="M814" s="368"/>
      <c r="N814" s="372"/>
      <c r="O814" s="3" t="e">
        <f t="shared" si="549"/>
        <v>#N/A</v>
      </c>
      <c r="P814" s="397" t="e">
        <f t="shared" si="550"/>
        <v>#N/A</v>
      </c>
      <c r="Q814" s="3" t="e">
        <f t="shared" si="551"/>
        <v>#N/A</v>
      </c>
      <c r="R814" s="369" t="e">
        <f t="shared" si="552"/>
        <v>#N/A</v>
      </c>
      <c r="S814" s="369" t="e">
        <f t="shared" si="553"/>
        <v>#N/A</v>
      </c>
      <c r="T814" s="398" t="e">
        <f t="shared" si="554"/>
        <v>#N/A</v>
      </c>
      <c r="U814" s="368"/>
      <c r="V814" s="368"/>
      <c r="W814" s="368"/>
      <c r="X814" s="368"/>
      <c r="Y814" s="368"/>
      <c r="Z814" s="368"/>
      <c r="AA814" s="368"/>
      <c r="AB814" s="368"/>
      <c r="AC814" s="368"/>
      <c r="AD814" s="368"/>
      <c r="AE814" s="368"/>
      <c r="AF814" s="368"/>
      <c r="AG814" s="368"/>
      <c r="AH814" s="368"/>
      <c r="AI814" s="368"/>
      <c r="AJ814" s="368"/>
      <c r="AK814" s="368"/>
      <c r="AL814" s="368"/>
      <c r="AM814" s="368"/>
      <c r="AN814" s="368"/>
    </row>
    <row r="815" spans="1:40" ht="12.75" customHeight="1">
      <c r="A815" s="151">
        <f t="shared" si="542"/>
        <v>63.083333333333336</v>
      </c>
      <c r="B815" s="393">
        <f t="shared" si="555"/>
        <v>3785</v>
      </c>
      <c r="C815" s="186">
        <v>0</v>
      </c>
      <c r="D815" s="394">
        <f t="shared" si="543"/>
        <v>0</v>
      </c>
      <c r="E815" s="395" t="e">
        <f t="shared" ref="E815:F815" si="803">H814</f>
        <v>#N/A</v>
      </c>
      <c r="F815" s="375" t="e">
        <f t="shared" si="803"/>
        <v>#N/A</v>
      </c>
      <c r="G815" s="375" t="e">
        <f t="shared" si="545"/>
        <v>#N/A</v>
      </c>
      <c r="H815" s="395" t="e">
        <f t="shared" si="546"/>
        <v>#N/A</v>
      </c>
      <c r="I815" s="375" t="e">
        <f t="shared" si="547"/>
        <v>#N/A</v>
      </c>
      <c r="J815" s="395" t="e">
        <f t="shared" si="557"/>
        <v>#N/A</v>
      </c>
      <c r="K815" s="396" t="e">
        <f t="shared" si="548"/>
        <v>#N/A</v>
      </c>
      <c r="L815" s="368"/>
      <c r="M815" s="368"/>
      <c r="N815" s="372"/>
      <c r="O815" s="3" t="e">
        <f t="shared" si="549"/>
        <v>#N/A</v>
      </c>
      <c r="P815" s="397" t="e">
        <f t="shared" si="550"/>
        <v>#N/A</v>
      </c>
      <c r="Q815" s="3" t="e">
        <f t="shared" si="551"/>
        <v>#N/A</v>
      </c>
      <c r="R815" s="369" t="e">
        <f t="shared" si="552"/>
        <v>#N/A</v>
      </c>
      <c r="S815" s="369" t="e">
        <f t="shared" si="553"/>
        <v>#N/A</v>
      </c>
      <c r="T815" s="398" t="e">
        <f t="shared" si="554"/>
        <v>#N/A</v>
      </c>
      <c r="U815" s="368"/>
      <c r="V815" s="368"/>
      <c r="W815" s="368"/>
      <c r="X815" s="368"/>
      <c r="Y815" s="368"/>
      <c r="Z815" s="368"/>
      <c r="AA815" s="368"/>
      <c r="AB815" s="368"/>
      <c r="AC815" s="368"/>
      <c r="AD815" s="368"/>
      <c r="AE815" s="368"/>
      <c r="AF815" s="368"/>
      <c r="AG815" s="368"/>
      <c r="AH815" s="368"/>
      <c r="AI815" s="368"/>
      <c r="AJ815" s="368"/>
      <c r="AK815" s="368"/>
      <c r="AL815" s="368"/>
      <c r="AM815" s="368"/>
      <c r="AN815" s="368"/>
    </row>
    <row r="816" spans="1:40" ht="12.75" customHeight="1">
      <c r="A816" s="151">
        <f t="shared" si="542"/>
        <v>63.166666666666664</v>
      </c>
      <c r="B816" s="393">
        <f t="shared" si="555"/>
        <v>3790</v>
      </c>
      <c r="C816" s="186">
        <v>0</v>
      </c>
      <c r="D816" s="394">
        <f t="shared" si="543"/>
        <v>0</v>
      </c>
      <c r="E816" s="395" t="e">
        <f t="shared" ref="E816:F816" si="804">H815</f>
        <v>#N/A</v>
      </c>
      <c r="F816" s="375" t="e">
        <f t="shared" si="804"/>
        <v>#N/A</v>
      </c>
      <c r="G816" s="375" t="e">
        <f t="shared" si="545"/>
        <v>#N/A</v>
      </c>
      <c r="H816" s="395" t="e">
        <f t="shared" si="546"/>
        <v>#N/A</v>
      </c>
      <c r="I816" s="375" t="e">
        <f t="shared" si="547"/>
        <v>#N/A</v>
      </c>
      <c r="J816" s="395" t="e">
        <f t="shared" si="557"/>
        <v>#N/A</v>
      </c>
      <c r="K816" s="396" t="e">
        <f t="shared" si="548"/>
        <v>#N/A</v>
      </c>
      <c r="L816" s="368"/>
      <c r="M816" s="368"/>
      <c r="N816" s="372"/>
      <c r="O816" s="3" t="e">
        <f t="shared" si="549"/>
        <v>#N/A</v>
      </c>
      <c r="P816" s="397" t="e">
        <f t="shared" si="550"/>
        <v>#N/A</v>
      </c>
      <c r="Q816" s="3" t="e">
        <f t="shared" si="551"/>
        <v>#N/A</v>
      </c>
      <c r="R816" s="369" t="e">
        <f t="shared" si="552"/>
        <v>#N/A</v>
      </c>
      <c r="S816" s="369" t="e">
        <f t="shared" si="553"/>
        <v>#N/A</v>
      </c>
      <c r="T816" s="398" t="e">
        <f t="shared" si="554"/>
        <v>#N/A</v>
      </c>
      <c r="U816" s="368"/>
      <c r="V816" s="368"/>
      <c r="W816" s="368"/>
      <c r="X816" s="368"/>
      <c r="Y816" s="368"/>
      <c r="Z816" s="368"/>
      <c r="AA816" s="368"/>
      <c r="AB816" s="368"/>
      <c r="AC816" s="368"/>
      <c r="AD816" s="368"/>
      <c r="AE816" s="368"/>
      <c r="AF816" s="368"/>
      <c r="AG816" s="368"/>
      <c r="AH816" s="368"/>
      <c r="AI816" s="368"/>
      <c r="AJ816" s="368"/>
      <c r="AK816" s="368"/>
      <c r="AL816" s="368"/>
      <c r="AM816" s="368"/>
      <c r="AN816" s="368"/>
    </row>
    <row r="817" spans="1:40" ht="12.75" customHeight="1">
      <c r="A817" s="151">
        <f t="shared" si="542"/>
        <v>63.25</v>
      </c>
      <c r="B817" s="393">
        <f t="shared" si="555"/>
        <v>3795</v>
      </c>
      <c r="C817" s="186">
        <v>0</v>
      </c>
      <c r="D817" s="394">
        <f t="shared" si="543"/>
        <v>0</v>
      </c>
      <c r="E817" s="395" t="e">
        <f t="shared" ref="E817:F817" si="805">H816</f>
        <v>#N/A</v>
      </c>
      <c r="F817" s="375" t="e">
        <f t="shared" si="805"/>
        <v>#N/A</v>
      </c>
      <c r="G817" s="375" t="e">
        <f t="shared" si="545"/>
        <v>#N/A</v>
      </c>
      <c r="H817" s="395" t="e">
        <f t="shared" si="546"/>
        <v>#N/A</v>
      </c>
      <c r="I817" s="375" t="e">
        <f t="shared" si="547"/>
        <v>#N/A</v>
      </c>
      <c r="J817" s="395" t="e">
        <f t="shared" si="557"/>
        <v>#N/A</v>
      </c>
      <c r="K817" s="396" t="e">
        <f t="shared" si="548"/>
        <v>#N/A</v>
      </c>
      <c r="L817" s="368"/>
      <c r="M817" s="368"/>
      <c r="N817" s="372"/>
      <c r="O817" s="3" t="e">
        <f t="shared" si="549"/>
        <v>#N/A</v>
      </c>
      <c r="P817" s="397" t="e">
        <f t="shared" si="550"/>
        <v>#N/A</v>
      </c>
      <c r="Q817" s="3" t="e">
        <f t="shared" si="551"/>
        <v>#N/A</v>
      </c>
      <c r="R817" s="369" t="e">
        <f t="shared" si="552"/>
        <v>#N/A</v>
      </c>
      <c r="S817" s="369" t="e">
        <f t="shared" si="553"/>
        <v>#N/A</v>
      </c>
      <c r="T817" s="398" t="e">
        <f t="shared" si="554"/>
        <v>#N/A</v>
      </c>
      <c r="U817" s="368"/>
      <c r="V817" s="368"/>
      <c r="W817" s="368"/>
      <c r="X817" s="368"/>
      <c r="Y817" s="368"/>
      <c r="Z817" s="368"/>
      <c r="AA817" s="368"/>
      <c r="AB817" s="368"/>
      <c r="AC817" s="368"/>
      <c r="AD817" s="368"/>
      <c r="AE817" s="368"/>
      <c r="AF817" s="368"/>
      <c r="AG817" s="368"/>
      <c r="AH817" s="368"/>
      <c r="AI817" s="368"/>
      <c r="AJ817" s="368"/>
      <c r="AK817" s="368"/>
      <c r="AL817" s="368"/>
      <c r="AM817" s="368"/>
      <c r="AN817" s="368"/>
    </row>
    <row r="818" spans="1:40" ht="12.75" customHeight="1">
      <c r="A818" s="151">
        <f t="shared" si="542"/>
        <v>63.333333333333336</v>
      </c>
      <c r="B818" s="393">
        <f t="shared" si="555"/>
        <v>3800</v>
      </c>
      <c r="C818" s="186">
        <v>0</v>
      </c>
      <c r="D818" s="394">
        <f t="shared" si="543"/>
        <v>0</v>
      </c>
      <c r="E818" s="395" t="e">
        <f t="shared" ref="E818:F818" si="806">H817</f>
        <v>#N/A</v>
      </c>
      <c r="F818" s="375" t="e">
        <f t="shared" si="806"/>
        <v>#N/A</v>
      </c>
      <c r="G818" s="375" t="e">
        <f t="shared" si="545"/>
        <v>#N/A</v>
      </c>
      <c r="H818" s="395" t="e">
        <f t="shared" si="546"/>
        <v>#N/A</v>
      </c>
      <c r="I818" s="375" t="e">
        <f t="shared" si="547"/>
        <v>#N/A</v>
      </c>
      <c r="J818" s="395" t="e">
        <f t="shared" si="557"/>
        <v>#N/A</v>
      </c>
      <c r="K818" s="396" t="e">
        <f t="shared" si="548"/>
        <v>#N/A</v>
      </c>
      <c r="L818" s="368"/>
      <c r="M818" s="368"/>
      <c r="N818" s="372"/>
      <c r="O818" s="3" t="e">
        <f t="shared" si="549"/>
        <v>#N/A</v>
      </c>
      <c r="P818" s="397" t="e">
        <f t="shared" si="550"/>
        <v>#N/A</v>
      </c>
      <c r="Q818" s="3" t="e">
        <f t="shared" si="551"/>
        <v>#N/A</v>
      </c>
      <c r="R818" s="369" t="e">
        <f t="shared" si="552"/>
        <v>#N/A</v>
      </c>
      <c r="S818" s="369" t="e">
        <f t="shared" si="553"/>
        <v>#N/A</v>
      </c>
      <c r="T818" s="398" t="e">
        <f t="shared" si="554"/>
        <v>#N/A</v>
      </c>
      <c r="U818" s="368"/>
      <c r="V818" s="368"/>
      <c r="W818" s="368"/>
      <c r="X818" s="368"/>
      <c r="Y818" s="368"/>
      <c r="Z818" s="368"/>
      <c r="AA818" s="368"/>
      <c r="AB818" s="368"/>
      <c r="AC818" s="368"/>
      <c r="AD818" s="368"/>
      <c r="AE818" s="368"/>
      <c r="AF818" s="368"/>
      <c r="AG818" s="368"/>
      <c r="AH818" s="368"/>
      <c r="AI818" s="368"/>
      <c r="AJ818" s="368"/>
      <c r="AK818" s="368"/>
      <c r="AL818" s="368"/>
      <c r="AM818" s="368"/>
      <c r="AN818" s="368"/>
    </row>
    <row r="819" spans="1:40" ht="12.75" customHeight="1">
      <c r="A819" s="151">
        <f t="shared" si="542"/>
        <v>63.416666666666664</v>
      </c>
      <c r="B819" s="393">
        <f t="shared" si="555"/>
        <v>3805</v>
      </c>
      <c r="C819" s="186">
        <v>0</v>
      </c>
      <c r="D819" s="394">
        <f t="shared" si="543"/>
        <v>0</v>
      </c>
      <c r="E819" s="395" t="e">
        <f t="shared" ref="E819:F819" si="807">H818</f>
        <v>#N/A</v>
      </c>
      <c r="F819" s="375" t="e">
        <f t="shared" si="807"/>
        <v>#N/A</v>
      </c>
      <c r="G819" s="375" t="e">
        <f t="shared" si="545"/>
        <v>#N/A</v>
      </c>
      <c r="H819" s="395" t="e">
        <f t="shared" si="546"/>
        <v>#N/A</v>
      </c>
      <c r="I819" s="375" t="e">
        <f t="shared" si="547"/>
        <v>#N/A</v>
      </c>
      <c r="J819" s="395" t="e">
        <f t="shared" si="557"/>
        <v>#N/A</v>
      </c>
      <c r="K819" s="396" t="e">
        <f t="shared" si="548"/>
        <v>#N/A</v>
      </c>
      <c r="L819" s="368"/>
      <c r="M819" s="368"/>
      <c r="N819" s="372"/>
      <c r="O819" s="3" t="e">
        <f t="shared" si="549"/>
        <v>#N/A</v>
      </c>
      <c r="P819" s="397" t="e">
        <f t="shared" si="550"/>
        <v>#N/A</v>
      </c>
      <c r="Q819" s="3" t="e">
        <f t="shared" si="551"/>
        <v>#N/A</v>
      </c>
      <c r="R819" s="369" t="e">
        <f t="shared" si="552"/>
        <v>#N/A</v>
      </c>
      <c r="S819" s="369" t="e">
        <f t="shared" si="553"/>
        <v>#N/A</v>
      </c>
      <c r="T819" s="398" t="e">
        <f t="shared" si="554"/>
        <v>#N/A</v>
      </c>
      <c r="U819" s="368"/>
      <c r="V819" s="368"/>
      <c r="W819" s="368"/>
      <c r="X819" s="368"/>
      <c r="Y819" s="368"/>
      <c r="Z819" s="368"/>
      <c r="AA819" s="368"/>
      <c r="AB819" s="368"/>
      <c r="AC819" s="368"/>
      <c r="AD819" s="368"/>
      <c r="AE819" s="368"/>
      <c r="AF819" s="368"/>
      <c r="AG819" s="368"/>
      <c r="AH819" s="368"/>
      <c r="AI819" s="368"/>
      <c r="AJ819" s="368"/>
      <c r="AK819" s="368"/>
      <c r="AL819" s="368"/>
      <c r="AM819" s="368"/>
      <c r="AN819" s="368"/>
    </row>
    <row r="820" spans="1:40" ht="12.75" customHeight="1">
      <c r="A820" s="151">
        <f t="shared" si="542"/>
        <v>63.5</v>
      </c>
      <c r="B820" s="393">
        <f t="shared" si="555"/>
        <v>3810</v>
      </c>
      <c r="C820" s="186">
        <v>0</v>
      </c>
      <c r="D820" s="394">
        <f t="shared" si="543"/>
        <v>0</v>
      </c>
      <c r="E820" s="395" t="e">
        <f t="shared" ref="E820:F820" si="808">H819</f>
        <v>#N/A</v>
      </c>
      <c r="F820" s="375" t="e">
        <f t="shared" si="808"/>
        <v>#N/A</v>
      </c>
      <c r="G820" s="375" t="e">
        <f t="shared" si="545"/>
        <v>#N/A</v>
      </c>
      <c r="H820" s="395" t="e">
        <f t="shared" si="546"/>
        <v>#N/A</v>
      </c>
      <c r="I820" s="375" t="e">
        <f t="shared" si="547"/>
        <v>#N/A</v>
      </c>
      <c r="J820" s="395" t="e">
        <f t="shared" si="557"/>
        <v>#N/A</v>
      </c>
      <c r="K820" s="396" t="e">
        <f t="shared" si="548"/>
        <v>#N/A</v>
      </c>
      <c r="L820" s="368"/>
      <c r="M820" s="368"/>
      <c r="N820" s="372"/>
      <c r="O820" s="3" t="e">
        <f t="shared" si="549"/>
        <v>#N/A</v>
      </c>
      <c r="P820" s="397" t="e">
        <f t="shared" si="550"/>
        <v>#N/A</v>
      </c>
      <c r="Q820" s="3" t="e">
        <f t="shared" si="551"/>
        <v>#N/A</v>
      </c>
      <c r="R820" s="369" t="e">
        <f t="shared" si="552"/>
        <v>#N/A</v>
      </c>
      <c r="S820" s="369" t="e">
        <f t="shared" si="553"/>
        <v>#N/A</v>
      </c>
      <c r="T820" s="398" t="e">
        <f t="shared" si="554"/>
        <v>#N/A</v>
      </c>
      <c r="U820" s="368"/>
      <c r="V820" s="368"/>
      <c r="W820" s="368"/>
      <c r="X820" s="368"/>
      <c r="Y820" s="368"/>
      <c r="Z820" s="368"/>
      <c r="AA820" s="368"/>
      <c r="AB820" s="368"/>
      <c r="AC820" s="368"/>
      <c r="AD820" s="368"/>
      <c r="AE820" s="368"/>
      <c r="AF820" s="368"/>
      <c r="AG820" s="368"/>
      <c r="AH820" s="368"/>
      <c r="AI820" s="368"/>
      <c r="AJ820" s="368"/>
      <c r="AK820" s="368"/>
      <c r="AL820" s="368"/>
      <c r="AM820" s="368"/>
      <c r="AN820" s="368"/>
    </row>
    <row r="821" spans="1:40" ht="12.75" customHeight="1">
      <c r="A821" s="151">
        <f t="shared" si="542"/>
        <v>63.583333333333336</v>
      </c>
      <c r="B821" s="393">
        <f t="shared" si="555"/>
        <v>3815</v>
      </c>
      <c r="C821" s="186">
        <v>0</v>
      </c>
      <c r="D821" s="394">
        <f t="shared" si="543"/>
        <v>0</v>
      </c>
      <c r="E821" s="395" t="e">
        <f t="shared" ref="E821:F821" si="809">H820</f>
        <v>#N/A</v>
      </c>
      <c r="F821" s="375" t="e">
        <f t="shared" si="809"/>
        <v>#N/A</v>
      </c>
      <c r="G821" s="375" t="e">
        <f t="shared" si="545"/>
        <v>#N/A</v>
      </c>
      <c r="H821" s="395" t="e">
        <f t="shared" si="546"/>
        <v>#N/A</v>
      </c>
      <c r="I821" s="375" t="e">
        <f t="shared" si="547"/>
        <v>#N/A</v>
      </c>
      <c r="J821" s="395" t="e">
        <f t="shared" si="557"/>
        <v>#N/A</v>
      </c>
      <c r="K821" s="396" t="e">
        <f t="shared" si="548"/>
        <v>#N/A</v>
      </c>
      <c r="L821" s="368"/>
      <c r="M821" s="368"/>
      <c r="N821" s="372"/>
      <c r="O821" s="3" t="e">
        <f t="shared" si="549"/>
        <v>#N/A</v>
      </c>
      <c r="P821" s="397" t="e">
        <f t="shared" si="550"/>
        <v>#N/A</v>
      </c>
      <c r="Q821" s="3" t="e">
        <f t="shared" si="551"/>
        <v>#N/A</v>
      </c>
      <c r="R821" s="369" t="e">
        <f t="shared" si="552"/>
        <v>#N/A</v>
      </c>
      <c r="S821" s="369" t="e">
        <f t="shared" si="553"/>
        <v>#N/A</v>
      </c>
      <c r="T821" s="398" t="e">
        <f t="shared" si="554"/>
        <v>#N/A</v>
      </c>
      <c r="U821" s="368"/>
      <c r="V821" s="368"/>
      <c r="W821" s="368"/>
      <c r="X821" s="368"/>
      <c r="Y821" s="368"/>
      <c r="Z821" s="368"/>
      <c r="AA821" s="368"/>
      <c r="AB821" s="368"/>
      <c r="AC821" s="368"/>
      <c r="AD821" s="368"/>
      <c r="AE821" s="368"/>
      <c r="AF821" s="368"/>
      <c r="AG821" s="368"/>
      <c r="AH821" s="368"/>
      <c r="AI821" s="368"/>
      <c r="AJ821" s="368"/>
      <c r="AK821" s="368"/>
      <c r="AL821" s="368"/>
      <c r="AM821" s="368"/>
      <c r="AN821" s="368"/>
    </row>
    <row r="822" spans="1:40" ht="12.75" customHeight="1">
      <c r="A822" s="151">
        <f t="shared" si="542"/>
        <v>63.666666666666664</v>
      </c>
      <c r="B822" s="393">
        <f t="shared" si="555"/>
        <v>3820</v>
      </c>
      <c r="C822" s="186">
        <v>0</v>
      </c>
      <c r="D822" s="394">
        <f t="shared" si="543"/>
        <v>0</v>
      </c>
      <c r="E822" s="395" t="e">
        <f t="shared" ref="E822:F822" si="810">H821</f>
        <v>#N/A</v>
      </c>
      <c r="F822" s="375" t="e">
        <f t="shared" si="810"/>
        <v>#N/A</v>
      </c>
      <c r="G822" s="375" t="e">
        <f t="shared" si="545"/>
        <v>#N/A</v>
      </c>
      <c r="H822" s="395" t="e">
        <f t="shared" si="546"/>
        <v>#N/A</v>
      </c>
      <c r="I822" s="375" t="e">
        <f t="shared" si="547"/>
        <v>#N/A</v>
      </c>
      <c r="J822" s="395" t="e">
        <f t="shared" si="557"/>
        <v>#N/A</v>
      </c>
      <c r="K822" s="396" t="e">
        <f t="shared" si="548"/>
        <v>#N/A</v>
      </c>
      <c r="L822" s="368"/>
      <c r="M822" s="368"/>
      <c r="N822" s="372"/>
      <c r="O822" s="3" t="e">
        <f t="shared" si="549"/>
        <v>#N/A</v>
      </c>
      <c r="P822" s="397" t="e">
        <f t="shared" si="550"/>
        <v>#N/A</v>
      </c>
      <c r="Q822" s="3" t="e">
        <f t="shared" si="551"/>
        <v>#N/A</v>
      </c>
      <c r="R822" s="369" t="e">
        <f t="shared" si="552"/>
        <v>#N/A</v>
      </c>
      <c r="S822" s="369" t="e">
        <f t="shared" si="553"/>
        <v>#N/A</v>
      </c>
      <c r="T822" s="398" t="e">
        <f t="shared" si="554"/>
        <v>#N/A</v>
      </c>
      <c r="U822" s="368"/>
      <c r="V822" s="368"/>
      <c r="W822" s="368"/>
      <c r="X822" s="368"/>
      <c r="Y822" s="368"/>
      <c r="Z822" s="368"/>
      <c r="AA822" s="368"/>
      <c r="AB822" s="368"/>
      <c r="AC822" s="368"/>
      <c r="AD822" s="368"/>
      <c r="AE822" s="368"/>
      <c r="AF822" s="368"/>
      <c r="AG822" s="368"/>
      <c r="AH822" s="368"/>
      <c r="AI822" s="368"/>
      <c r="AJ822" s="368"/>
      <c r="AK822" s="368"/>
      <c r="AL822" s="368"/>
      <c r="AM822" s="368"/>
      <c r="AN822" s="368"/>
    </row>
    <row r="823" spans="1:40" ht="12.75" customHeight="1">
      <c r="A823" s="151">
        <f t="shared" ref="A823:A922" si="811">B823/60</f>
        <v>63.75</v>
      </c>
      <c r="B823" s="393">
        <f t="shared" si="555"/>
        <v>3825</v>
      </c>
      <c r="C823" s="186">
        <v>0</v>
      </c>
      <c r="D823" s="394">
        <f t="shared" ref="D823:D921" si="812">C824</f>
        <v>0</v>
      </c>
      <c r="E823" s="395" t="e">
        <f t="shared" ref="E823:F823" si="813">H822</f>
        <v>#N/A</v>
      </c>
      <c r="F823" s="375" t="e">
        <f t="shared" si="813"/>
        <v>#N/A</v>
      </c>
      <c r="G823" s="375" t="e">
        <f t="shared" ref="G823:G922" si="814">(C823+D823-E823)*$B$56*60+2*F823</f>
        <v>#N/A</v>
      </c>
      <c r="H823" s="395" t="e">
        <f t="shared" ref="H823:H922" si="815">IF(C823="",0,IF($J$10="",0,(O823*G823+Q823-O823*R823)))</f>
        <v>#N/A</v>
      </c>
      <c r="I823" s="375" t="e">
        <f t="shared" ref="I823:I922" si="816">IF($J$10="",0,(G823-$B$56*60*H823)/2)</f>
        <v>#N/A</v>
      </c>
      <c r="J823" s="395" t="e">
        <f t="shared" si="557"/>
        <v>#N/A</v>
      </c>
      <c r="K823" s="396" t="e">
        <f t="shared" ref="K823:K922" si="817">I823/43560</f>
        <v>#N/A</v>
      </c>
      <c r="L823" s="368"/>
      <c r="M823" s="368"/>
      <c r="N823" s="372"/>
      <c r="O823" s="3" t="e">
        <f t="shared" ref="O823:O922" si="818">INDEX($O$11:$O$53,P823,1)</f>
        <v>#N/A</v>
      </c>
      <c r="P823" s="397" t="e">
        <f t="shared" ref="P823:P922" si="819">MATCH(G823,$K$10:$K$52,1)</f>
        <v>#N/A</v>
      </c>
      <c r="Q823" s="3" t="e">
        <f t="shared" ref="Q823:Q922" si="820">INDEX($H$10:$H$52,P823,1)</f>
        <v>#N/A</v>
      </c>
      <c r="R823" s="369" t="e">
        <f t="shared" ref="R823:R922" si="821">INDEX($K$10:$K$52,P823,1)</f>
        <v>#N/A</v>
      </c>
      <c r="S823" s="369" t="e">
        <f t="shared" ref="S823:S922" si="822">INDEX($G$10:$G$52,P823,1)</f>
        <v>#N/A</v>
      </c>
      <c r="T823" s="398" t="e">
        <f t="shared" ref="T823:T922" si="823">INDEX($P$11:$P$53,P823,1)</f>
        <v>#N/A</v>
      </c>
      <c r="U823" s="368"/>
      <c r="V823" s="368"/>
      <c r="W823" s="368"/>
      <c r="X823" s="368"/>
      <c r="Y823" s="368"/>
      <c r="Z823" s="368"/>
      <c r="AA823" s="368"/>
      <c r="AB823" s="368"/>
      <c r="AC823" s="368"/>
      <c r="AD823" s="368"/>
      <c r="AE823" s="368"/>
      <c r="AF823" s="368"/>
      <c r="AG823" s="368"/>
      <c r="AH823" s="368"/>
      <c r="AI823" s="368"/>
      <c r="AJ823" s="368"/>
      <c r="AK823" s="368"/>
      <c r="AL823" s="368"/>
      <c r="AM823" s="368"/>
      <c r="AN823" s="368"/>
    </row>
    <row r="824" spans="1:40" ht="12.75" customHeight="1">
      <c r="A824" s="151">
        <f t="shared" si="811"/>
        <v>63.833333333333336</v>
      </c>
      <c r="B824" s="393">
        <f t="shared" ref="B824:B922" si="824">B823+$B$56</f>
        <v>3830</v>
      </c>
      <c r="C824" s="186">
        <v>0</v>
      </c>
      <c r="D824" s="394">
        <f t="shared" si="812"/>
        <v>0</v>
      </c>
      <c r="E824" s="395" t="e">
        <f t="shared" ref="E824:F824" si="825">H823</f>
        <v>#N/A</v>
      </c>
      <c r="F824" s="375" t="e">
        <f t="shared" si="825"/>
        <v>#N/A</v>
      </c>
      <c r="G824" s="375" t="e">
        <f t="shared" si="814"/>
        <v>#N/A</v>
      </c>
      <c r="H824" s="395" t="e">
        <f t="shared" si="815"/>
        <v>#N/A</v>
      </c>
      <c r="I824" s="375" t="e">
        <f t="shared" si="816"/>
        <v>#N/A</v>
      </c>
      <c r="J824" s="395" t="e">
        <f t="shared" ref="J824:J922" si="826">IF($J$10="",0,(T824*G824+S824-T824*R824))</f>
        <v>#N/A</v>
      </c>
      <c r="K824" s="396" t="e">
        <f t="shared" si="817"/>
        <v>#N/A</v>
      </c>
      <c r="L824" s="368"/>
      <c r="M824" s="368"/>
      <c r="N824" s="372"/>
      <c r="O824" s="3" t="e">
        <f t="shared" si="818"/>
        <v>#N/A</v>
      </c>
      <c r="P824" s="397" t="e">
        <f t="shared" si="819"/>
        <v>#N/A</v>
      </c>
      <c r="Q824" s="3" t="e">
        <f t="shared" si="820"/>
        <v>#N/A</v>
      </c>
      <c r="R824" s="369" t="e">
        <f t="shared" si="821"/>
        <v>#N/A</v>
      </c>
      <c r="S824" s="369" t="e">
        <f t="shared" si="822"/>
        <v>#N/A</v>
      </c>
      <c r="T824" s="398" t="e">
        <f t="shared" si="823"/>
        <v>#N/A</v>
      </c>
      <c r="U824" s="368"/>
      <c r="V824" s="368"/>
      <c r="W824" s="368"/>
      <c r="X824" s="368"/>
      <c r="Y824" s="368"/>
      <c r="Z824" s="368"/>
      <c r="AA824" s="368"/>
      <c r="AB824" s="368"/>
      <c r="AC824" s="368"/>
      <c r="AD824" s="368"/>
      <c r="AE824" s="368"/>
      <c r="AF824" s="368"/>
      <c r="AG824" s="368"/>
      <c r="AH824" s="368"/>
      <c r="AI824" s="368"/>
      <c r="AJ824" s="368"/>
      <c r="AK824" s="368"/>
      <c r="AL824" s="368"/>
      <c r="AM824" s="368"/>
      <c r="AN824" s="368"/>
    </row>
    <row r="825" spans="1:40" ht="12.75" customHeight="1">
      <c r="A825" s="151">
        <f t="shared" si="811"/>
        <v>63.916666666666664</v>
      </c>
      <c r="B825" s="393">
        <f t="shared" si="824"/>
        <v>3835</v>
      </c>
      <c r="C825" s="186">
        <v>0</v>
      </c>
      <c r="D825" s="394">
        <f t="shared" si="812"/>
        <v>0</v>
      </c>
      <c r="E825" s="395" t="e">
        <f t="shared" ref="E825:F825" si="827">H824</f>
        <v>#N/A</v>
      </c>
      <c r="F825" s="375" t="e">
        <f t="shared" si="827"/>
        <v>#N/A</v>
      </c>
      <c r="G825" s="375" t="e">
        <f t="shared" si="814"/>
        <v>#N/A</v>
      </c>
      <c r="H825" s="395" t="e">
        <f t="shared" si="815"/>
        <v>#N/A</v>
      </c>
      <c r="I825" s="375" t="e">
        <f t="shared" si="816"/>
        <v>#N/A</v>
      </c>
      <c r="J825" s="395" t="e">
        <f t="shared" si="826"/>
        <v>#N/A</v>
      </c>
      <c r="K825" s="396" t="e">
        <f t="shared" si="817"/>
        <v>#N/A</v>
      </c>
      <c r="L825" s="368"/>
      <c r="M825" s="368"/>
      <c r="N825" s="372"/>
      <c r="O825" s="3" t="e">
        <f t="shared" si="818"/>
        <v>#N/A</v>
      </c>
      <c r="P825" s="397" t="e">
        <f t="shared" si="819"/>
        <v>#N/A</v>
      </c>
      <c r="Q825" s="3" t="e">
        <f t="shared" si="820"/>
        <v>#N/A</v>
      </c>
      <c r="R825" s="369" t="e">
        <f t="shared" si="821"/>
        <v>#N/A</v>
      </c>
      <c r="S825" s="369" t="e">
        <f t="shared" si="822"/>
        <v>#N/A</v>
      </c>
      <c r="T825" s="398" t="e">
        <f t="shared" si="823"/>
        <v>#N/A</v>
      </c>
      <c r="U825" s="368"/>
      <c r="V825" s="368"/>
      <c r="W825" s="368"/>
      <c r="X825" s="368"/>
      <c r="Y825" s="368"/>
      <c r="Z825" s="368"/>
      <c r="AA825" s="368"/>
      <c r="AB825" s="368"/>
      <c r="AC825" s="368"/>
      <c r="AD825" s="368"/>
      <c r="AE825" s="368"/>
      <c r="AF825" s="368"/>
      <c r="AG825" s="368"/>
      <c r="AH825" s="368"/>
      <c r="AI825" s="368"/>
      <c r="AJ825" s="368"/>
      <c r="AK825" s="368"/>
      <c r="AL825" s="368"/>
      <c r="AM825" s="368"/>
      <c r="AN825" s="368"/>
    </row>
    <row r="826" spans="1:40" ht="12.75" customHeight="1">
      <c r="A826" s="151">
        <f t="shared" si="811"/>
        <v>64</v>
      </c>
      <c r="B826" s="393">
        <f t="shared" si="824"/>
        <v>3840</v>
      </c>
      <c r="C826" s="186">
        <v>0</v>
      </c>
      <c r="D826" s="394">
        <f t="shared" si="812"/>
        <v>0</v>
      </c>
      <c r="E826" s="395" t="e">
        <f t="shared" ref="E826:F826" si="828">H825</f>
        <v>#N/A</v>
      </c>
      <c r="F826" s="375" t="e">
        <f t="shared" si="828"/>
        <v>#N/A</v>
      </c>
      <c r="G826" s="375" t="e">
        <f t="shared" si="814"/>
        <v>#N/A</v>
      </c>
      <c r="H826" s="395" t="e">
        <f t="shared" si="815"/>
        <v>#N/A</v>
      </c>
      <c r="I826" s="375" t="e">
        <f t="shared" si="816"/>
        <v>#N/A</v>
      </c>
      <c r="J826" s="395" t="e">
        <f t="shared" si="826"/>
        <v>#N/A</v>
      </c>
      <c r="K826" s="396" t="e">
        <f t="shared" si="817"/>
        <v>#N/A</v>
      </c>
      <c r="L826" s="368"/>
      <c r="M826" s="368"/>
      <c r="N826" s="372"/>
      <c r="O826" s="3" t="e">
        <f t="shared" si="818"/>
        <v>#N/A</v>
      </c>
      <c r="P826" s="397" t="e">
        <f t="shared" si="819"/>
        <v>#N/A</v>
      </c>
      <c r="Q826" s="3" t="e">
        <f t="shared" si="820"/>
        <v>#N/A</v>
      </c>
      <c r="R826" s="369" t="e">
        <f t="shared" si="821"/>
        <v>#N/A</v>
      </c>
      <c r="S826" s="369" t="e">
        <f t="shared" si="822"/>
        <v>#N/A</v>
      </c>
      <c r="T826" s="398" t="e">
        <f t="shared" si="823"/>
        <v>#N/A</v>
      </c>
      <c r="U826" s="368"/>
      <c r="V826" s="368"/>
      <c r="W826" s="368"/>
      <c r="X826" s="368"/>
      <c r="Y826" s="368"/>
      <c r="Z826" s="368"/>
      <c r="AA826" s="368"/>
      <c r="AB826" s="368"/>
      <c r="AC826" s="368"/>
      <c r="AD826" s="368"/>
      <c r="AE826" s="368"/>
      <c r="AF826" s="368"/>
      <c r="AG826" s="368"/>
      <c r="AH826" s="368"/>
      <c r="AI826" s="368"/>
      <c r="AJ826" s="368"/>
      <c r="AK826" s="368"/>
      <c r="AL826" s="368"/>
      <c r="AM826" s="368"/>
      <c r="AN826" s="368"/>
    </row>
    <row r="827" spans="1:40" ht="12.75" customHeight="1">
      <c r="A827" s="151">
        <f t="shared" si="811"/>
        <v>64.083333333333329</v>
      </c>
      <c r="B827" s="393">
        <f t="shared" si="824"/>
        <v>3845</v>
      </c>
      <c r="C827" s="186">
        <v>0</v>
      </c>
      <c r="D827" s="394">
        <f t="shared" si="812"/>
        <v>0</v>
      </c>
      <c r="E827" s="395" t="e">
        <f t="shared" ref="E827:F827" si="829">H826</f>
        <v>#N/A</v>
      </c>
      <c r="F827" s="375" t="e">
        <f t="shared" si="829"/>
        <v>#N/A</v>
      </c>
      <c r="G827" s="375" t="e">
        <f t="shared" si="814"/>
        <v>#N/A</v>
      </c>
      <c r="H827" s="395" t="e">
        <f t="shared" si="815"/>
        <v>#N/A</v>
      </c>
      <c r="I827" s="375" t="e">
        <f t="shared" si="816"/>
        <v>#N/A</v>
      </c>
      <c r="J827" s="395" t="e">
        <f t="shared" si="826"/>
        <v>#N/A</v>
      </c>
      <c r="K827" s="396" t="e">
        <f t="shared" si="817"/>
        <v>#N/A</v>
      </c>
      <c r="L827" s="368"/>
      <c r="M827" s="368"/>
      <c r="N827" s="372"/>
      <c r="O827" s="3" t="e">
        <f t="shared" si="818"/>
        <v>#N/A</v>
      </c>
      <c r="P827" s="397" t="e">
        <f t="shared" si="819"/>
        <v>#N/A</v>
      </c>
      <c r="Q827" s="3" t="e">
        <f t="shared" si="820"/>
        <v>#N/A</v>
      </c>
      <c r="R827" s="369" t="e">
        <f t="shared" si="821"/>
        <v>#N/A</v>
      </c>
      <c r="S827" s="369" t="e">
        <f t="shared" si="822"/>
        <v>#N/A</v>
      </c>
      <c r="T827" s="398" t="e">
        <f t="shared" si="823"/>
        <v>#N/A</v>
      </c>
      <c r="U827" s="368"/>
      <c r="V827" s="368"/>
      <c r="W827" s="368"/>
      <c r="X827" s="368"/>
      <c r="Y827" s="368"/>
      <c r="Z827" s="368"/>
      <c r="AA827" s="368"/>
      <c r="AB827" s="368"/>
      <c r="AC827" s="368"/>
      <c r="AD827" s="368"/>
      <c r="AE827" s="368"/>
      <c r="AF827" s="368"/>
      <c r="AG827" s="368"/>
      <c r="AH827" s="368"/>
      <c r="AI827" s="368"/>
      <c r="AJ827" s="368"/>
      <c r="AK827" s="368"/>
      <c r="AL827" s="368"/>
      <c r="AM827" s="368"/>
      <c r="AN827" s="368"/>
    </row>
    <row r="828" spans="1:40" ht="12.75" customHeight="1">
      <c r="A828" s="151">
        <f t="shared" si="811"/>
        <v>64.166666666666671</v>
      </c>
      <c r="B828" s="393">
        <f t="shared" si="824"/>
        <v>3850</v>
      </c>
      <c r="C828" s="186">
        <v>0</v>
      </c>
      <c r="D828" s="394">
        <f t="shared" si="812"/>
        <v>0</v>
      </c>
      <c r="E828" s="395" t="e">
        <f t="shared" ref="E828:F828" si="830">H827</f>
        <v>#N/A</v>
      </c>
      <c r="F828" s="375" t="e">
        <f t="shared" si="830"/>
        <v>#N/A</v>
      </c>
      <c r="G828" s="375" t="e">
        <f t="shared" si="814"/>
        <v>#N/A</v>
      </c>
      <c r="H828" s="395" t="e">
        <f t="shared" si="815"/>
        <v>#N/A</v>
      </c>
      <c r="I828" s="375" t="e">
        <f t="shared" si="816"/>
        <v>#N/A</v>
      </c>
      <c r="J828" s="395" t="e">
        <f t="shared" si="826"/>
        <v>#N/A</v>
      </c>
      <c r="K828" s="396" t="e">
        <f t="shared" si="817"/>
        <v>#N/A</v>
      </c>
      <c r="L828" s="368"/>
      <c r="M828" s="368"/>
      <c r="N828" s="372"/>
      <c r="O828" s="3" t="e">
        <f t="shared" si="818"/>
        <v>#N/A</v>
      </c>
      <c r="P828" s="397" t="e">
        <f t="shared" si="819"/>
        <v>#N/A</v>
      </c>
      <c r="Q828" s="3" t="e">
        <f t="shared" si="820"/>
        <v>#N/A</v>
      </c>
      <c r="R828" s="369" t="e">
        <f t="shared" si="821"/>
        <v>#N/A</v>
      </c>
      <c r="S828" s="369" t="e">
        <f t="shared" si="822"/>
        <v>#N/A</v>
      </c>
      <c r="T828" s="398" t="e">
        <f t="shared" si="823"/>
        <v>#N/A</v>
      </c>
      <c r="U828" s="368"/>
      <c r="V828" s="368"/>
      <c r="W828" s="368"/>
      <c r="X828" s="368"/>
      <c r="Y828" s="368"/>
      <c r="Z828" s="368"/>
      <c r="AA828" s="368"/>
      <c r="AB828" s="368"/>
      <c r="AC828" s="368"/>
      <c r="AD828" s="368"/>
      <c r="AE828" s="368"/>
      <c r="AF828" s="368"/>
      <c r="AG828" s="368"/>
      <c r="AH828" s="368"/>
      <c r="AI828" s="368"/>
      <c r="AJ828" s="368"/>
      <c r="AK828" s="368"/>
      <c r="AL828" s="368"/>
      <c r="AM828" s="368"/>
      <c r="AN828" s="368"/>
    </row>
    <row r="829" spans="1:40" ht="12.75" customHeight="1">
      <c r="A829" s="151">
        <f t="shared" si="811"/>
        <v>64.25</v>
      </c>
      <c r="B829" s="393">
        <f t="shared" si="824"/>
        <v>3855</v>
      </c>
      <c r="C829" s="186">
        <v>0</v>
      </c>
      <c r="D829" s="394">
        <f t="shared" si="812"/>
        <v>0</v>
      </c>
      <c r="E829" s="395" t="e">
        <f t="shared" ref="E829:F829" si="831">H828</f>
        <v>#N/A</v>
      </c>
      <c r="F829" s="375" t="e">
        <f t="shared" si="831"/>
        <v>#N/A</v>
      </c>
      <c r="G829" s="375" t="e">
        <f t="shared" si="814"/>
        <v>#N/A</v>
      </c>
      <c r="H829" s="395" t="e">
        <f t="shared" si="815"/>
        <v>#N/A</v>
      </c>
      <c r="I829" s="375" t="e">
        <f t="shared" si="816"/>
        <v>#N/A</v>
      </c>
      <c r="J829" s="395" t="e">
        <f t="shared" si="826"/>
        <v>#N/A</v>
      </c>
      <c r="K829" s="396" t="e">
        <f t="shared" si="817"/>
        <v>#N/A</v>
      </c>
      <c r="L829" s="368"/>
      <c r="M829" s="368"/>
      <c r="N829" s="372"/>
      <c r="O829" s="3" t="e">
        <f t="shared" si="818"/>
        <v>#N/A</v>
      </c>
      <c r="P829" s="397" t="e">
        <f t="shared" si="819"/>
        <v>#N/A</v>
      </c>
      <c r="Q829" s="3" t="e">
        <f t="shared" si="820"/>
        <v>#N/A</v>
      </c>
      <c r="R829" s="369" t="e">
        <f t="shared" si="821"/>
        <v>#N/A</v>
      </c>
      <c r="S829" s="369" t="e">
        <f t="shared" si="822"/>
        <v>#N/A</v>
      </c>
      <c r="T829" s="398" t="e">
        <f t="shared" si="823"/>
        <v>#N/A</v>
      </c>
      <c r="U829" s="368"/>
      <c r="V829" s="368"/>
      <c r="W829" s="368"/>
      <c r="X829" s="368"/>
      <c r="Y829" s="368"/>
      <c r="Z829" s="368"/>
      <c r="AA829" s="368"/>
      <c r="AB829" s="368"/>
      <c r="AC829" s="368"/>
      <c r="AD829" s="368"/>
      <c r="AE829" s="368"/>
      <c r="AF829" s="368"/>
      <c r="AG829" s="368"/>
      <c r="AH829" s="368"/>
      <c r="AI829" s="368"/>
      <c r="AJ829" s="368"/>
      <c r="AK829" s="368"/>
      <c r="AL829" s="368"/>
      <c r="AM829" s="368"/>
      <c r="AN829" s="368"/>
    </row>
    <row r="830" spans="1:40" ht="12.75" customHeight="1">
      <c r="A830" s="151">
        <f t="shared" si="811"/>
        <v>64.333333333333329</v>
      </c>
      <c r="B830" s="393">
        <f t="shared" si="824"/>
        <v>3860</v>
      </c>
      <c r="C830" s="186">
        <v>0</v>
      </c>
      <c r="D830" s="394">
        <f t="shared" si="812"/>
        <v>0</v>
      </c>
      <c r="E830" s="395" t="e">
        <f t="shared" ref="E830:F830" si="832">H829</f>
        <v>#N/A</v>
      </c>
      <c r="F830" s="375" t="e">
        <f t="shared" si="832"/>
        <v>#N/A</v>
      </c>
      <c r="G830" s="375" t="e">
        <f t="shared" si="814"/>
        <v>#N/A</v>
      </c>
      <c r="H830" s="395" t="e">
        <f t="shared" si="815"/>
        <v>#N/A</v>
      </c>
      <c r="I830" s="375" t="e">
        <f t="shared" si="816"/>
        <v>#N/A</v>
      </c>
      <c r="J830" s="395" t="e">
        <f t="shared" si="826"/>
        <v>#N/A</v>
      </c>
      <c r="K830" s="396" t="e">
        <f t="shared" si="817"/>
        <v>#N/A</v>
      </c>
      <c r="L830" s="368"/>
      <c r="M830" s="368"/>
      <c r="N830" s="372"/>
      <c r="O830" s="3" t="e">
        <f t="shared" si="818"/>
        <v>#N/A</v>
      </c>
      <c r="P830" s="397" t="e">
        <f t="shared" si="819"/>
        <v>#N/A</v>
      </c>
      <c r="Q830" s="3" t="e">
        <f t="shared" si="820"/>
        <v>#N/A</v>
      </c>
      <c r="R830" s="369" t="e">
        <f t="shared" si="821"/>
        <v>#N/A</v>
      </c>
      <c r="S830" s="369" t="e">
        <f t="shared" si="822"/>
        <v>#N/A</v>
      </c>
      <c r="T830" s="398" t="e">
        <f t="shared" si="823"/>
        <v>#N/A</v>
      </c>
      <c r="U830" s="368"/>
      <c r="V830" s="368"/>
      <c r="W830" s="368"/>
      <c r="X830" s="368"/>
      <c r="Y830" s="368"/>
      <c r="Z830" s="368"/>
      <c r="AA830" s="368"/>
      <c r="AB830" s="368"/>
      <c r="AC830" s="368"/>
      <c r="AD830" s="368"/>
      <c r="AE830" s="368"/>
      <c r="AF830" s="368"/>
      <c r="AG830" s="368"/>
      <c r="AH830" s="368"/>
      <c r="AI830" s="368"/>
      <c r="AJ830" s="368"/>
      <c r="AK830" s="368"/>
      <c r="AL830" s="368"/>
      <c r="AM830" s="368"/>
      <c r="AN830" s="368"/>
    </row>
    <row r="831" spans="1:40" ht="12.75" customHeight="1">
      <c r="A831" s="151">
        <f t="shared" si="811"/>
        <v>64.416666666666671</v>
      </c>
      <c r="B831" s="393">
        <f t="shared" si="824"/>
        <v>3865</v>
      </c>
      <c r="C831" s="186">
        <v>0</v>
      </c>
      <c r="D831" s="394">
        <f t="shared" si="812"/>
        <v>0</v>
      </c>
      <c r="E831" s="395" t="e">
        <f t="shared" ref="E831:F831" si="833">H830</f>
        <v>#N/A</v>
      </c>
      <c r="F831" s="375" t="e">
        <f t="shared" si="833"/>
        <v>#N/A</v>
      </c>
      <c r="G831" s="375" t="e">
        <f t="shared" si="814"/>
        <v>#N/A</v>
      </c>
      <c r="H831" s="395" t="e">
        <f t="shared" si="815"/>
        <v>#N/A</v>
      </c>
      <c r="I831" s="375" t="e">
        <f t="shared" si="816"/>
        <v>#N/A</v>
      </c>
      <c r="J831" s="395" t="e">
        <f t="shared" si="826"/>
        <v>#N/A</v>
      </c>
      <c r="K831" s="396" t="e">
        <f t="shared" si="817"/>
        <v>#N/A</v>
      </c>
      <c r="L831" s="368"/>
      <c r="M831" s="368"/>
      <c r="N831" s="372"/>
      <c r="O831" s="3" t="e">
        <f t="shared" si="818"/>
        <v>#N/A</v>
      </c>
      <c r="P831" s="397" t="e">
        <f t="shared" si="819"/>
        <v>#N/A</v>
      </c>
      <c r="Q831" s="3" t="e">
        <f t="shared" si="820"/>
        <v>#N/A</v>
      </c>
      <c r="R831" s="369" t="e">
        <f t="shared" si="821"/>
        <v>#N/A</v>
      </c>
      <c r="S831" s="369" t="e">
        <f t="shared" si="822"/>
        <v>#N/A</v>
      </c>
      <c r="T831" s="398" t="e">
        <f t="shared" si="823"/>
        <v>#N/A</v>
      </c>
      <c r="U831" s="368"/>
      <c r="V831" s="368"/>
      <c r="W831" s="368"/>
      <c r="X831" s="368"/>
      <c r="Y831" s="368"/>
      <c r="Z831" s="368"/>
      <c r="AA831" s="368"/>
      <c r="AB831" s="368"/>
      <c r="AC831" s="368"/>
      <c r="AD831" s="368"/>
      <c r="AE831" s="368"/>
      <c r="AF831" s="368"/>
      <c r="AG831" s="368"/>
      <c r="AH831" s="368"/>
      <c r="AI831" s="368"/>
      <c r="AJ831" s="368"/>
      <c r="AK831" s="368"/>
      <c r="AL831" s="368"/>
      <c r="AM831" s="368"/>
      <c r="AN831" s="368"/>
    </row>
    <row r="832" spans="1:40" ht="12.75" customHeight="1">
      <c r="A832" s="151">
        <f t="shared" si="811"/>
        <v>64.5</v>
      </c>
      <c r="B832" s="393">
        <f t="shared" si="824"/>
        <v>3870</v>
      </c>
      <c r="C832" s="186">
        <v>0</v>
      </c>
      <c r="D832" s="394">
        <f t="shared" si="812"/>
        <v>0</v>
      </c>
      <c r="E832" s="395" t="e">
        <f t="shared" ref="E832:F832" si="834">H831</f>
        <v>#N/A</v>
      </c>
      <c r="F832" s="375" t="e">
        <f t="shared" si="834"/>
        <v>#N/A</v>
      </c>
      <c r="G832" s="375" t="e">
        <f t="shared" si="814"/>
        <v>#N/A</v>
      </c>
      <c r="H832" s="395" t="e">
        <f t="shared" si="815"/>
        <v>#N/A</v>
      </c>
      <c r="I832" s="375" t="e">
        <f t="shared" si="816"/>
        <v>#N/A</v>
      </c>
      <c r="J832" s="395" t="e">
        <f t="shared" si="826"/>
        <v>#N/A</v>
      </c>
      <c r="K832" s="396" t="e">
        <f t="shared" si="817"/>
        <v>#N/A</v>
      </c>
      <c r="L832" s="368"/>
      <c r="M832" s="368"/>
      <c r="N832" s="372"/>
      <c r="O832" s="3" t="e">
        <f t="shared" si="818"/>
        <v>#N/A</v>
      </c>
      <c r="P832" s="397" t="e">
        <f t="shared" si="819"/>
        <v>#N/A</v>
      </c>
      <c r="Q832" s="3" t="e">
        <f t="shared" si="820"/>
        <v>#N/A</v>
      </c>
      <c r="R832" s="369" t="e">
        <f t="shared" si="821"/>
        <v>#N/A</v>
      </c>
      <c r="S832" s="369" t="e">
        <f t="shared" si="822"/>
        <v>#N/A</v>
      </c>
      <c r="T832" s="398" t="e">
        <f t="shared" si="823"/>
        <v>#N/A</v>
      </c>
      <c r="U832" s="368"/>
      <c r="V832" s="368"/>
      <c r="W832" s="368"/>
      <c r="X832" s="368"/>
      <c r="Y832" s="368"/>
      <c r="Z832" s="368"/>
      <c r="AA832" s="368"/>
      <c r="AB832" s="368"/>
      <c r="AC832" s="368"/>
      <c r="AD832" s="368"/>
      <c r="AE832" s="368"/>
      <c r="AF832" s="368"/>
      <c r="AG832" s="368"/>
      <c r="AH832" s="368"/>
      <c r="AI832" s="368"/>
      <c r="AJ832" s="368"/>
      <c r="AK832" s="368"/>
      <c r="AL832" s="368"/>
      <c r="AM832" s="368"/>
      <c r="AN832" s="368"/>
    </row>
    <row r="833" spans="1:40" ht="12.75" customHeight="1">
      <c r="A833" s="151">
        <f t="shared" si="811"/>
        <v>64.583333333333329</v>
      </c>
      <c r="B833" s="393">
        <f t="shared" si="824"/>
        <v>3875</v>
      </c>
      <c r="C833" s="186">
        <v>0</v>
      </c>
      <c r="D833" s="394">
        <f t="shared" si="812"/>
        <v>0</v>
      </c>
      <c r="E833" s="395" t="e">
        <f t="shared" ref="E833:F833" si="835">H832</f>
        <v>#N/A</v>
      </c>
      <c r="F833" s="375" t="e">
        <f t="shared" si="835"/>
        <v>#N/A</v>
      </c>
      <c r="G833" s="375" t="e">
        <f t="shared" si="814"/>
        <v>#N/A</v>
      </c>
      <c r="H833" s="395" t="e">
        <f t="shared" si="815"/>
        <v>#N/A</v>
      </c>
      <c r="I833" s="375" t="e">
        <f t="shared" si="816"/>
        <v>#N/A</v>
      </c>
      <c r="J833" s="395" t="e">
        <f t="shared" si="826"/>
        <v>#N/A</v>
      </c>
      <c r="K833" s="396" t="e">
        <f t="shared" si="817"/>
        <v>#N/A</v>
      </c>
      <c r="L833" s="368"/>
      <c r="M833" s="368"/>
      <c r="N833" s="372"/>
      <c r="O833" s="3" t="e">
        <f t="shared" si="818"/>
        <v>#N/A</v>
      </c>
      <c r="P833" s="397" t="e">
        <f t="shared" si="819"/>
        <v>#N/A</v>
      </c>
      <c r="Q833" s="3" t="e">
        <f t="shared" si="820"/>
        <v>#N/A</v>
      </c>
      <c r="R833" s="369" t="e">
        <f t="shared" si="821"/>
        <v>#N/A</v>
      </c>
      <c r="S833" s="369" t="e">
        <f t="shared" si="822"/>
        <v>#N/A</v>
      </c>
      <c r="T833" s="398" t="e">
        <f t="shared" si="823"/>
        <v>#N/A</v>
      </c>
      <c r="U833" s="368"/>
      <c r="V833" s="368"/>
      <c r="W833" s="368"/>
      <c r="X833" s="368"/>
      <c r="Y833" s="368"/>
      <c r="Z833" s="368"/>
      <c r="AA833" s="368"/>
      <c r="AB833" s="368"/>
      <c r="AC833" s="368"/>
      <c r="AD833" s="368"/>
      <c r="AE833" s="368"/>
      <c r="AF833" s="368"/>
      <c r="AG833" s="368"/>
      <c r="AH833" s="368"/>
      <c r="AI833" s="368"/>
      <c r="AJ833" s="368"/>
      <c r="AK833" s="368"/>
      <c r="AL833" s="368"/>
      <c r="AM833" s="368"/>
      <c r="AN833" s="368"/>
    </row>
    <row r="834" spans="1:40" ht="12.75" customHeight="1">
      <c r="A834" s="151">
        <f t="shared" si="811"/>
        <v>64.666666666666671</v>
      </c>
      <c r="B834" s="393">
        <f t="shared" si="824"/>
        <v>3880</v>
      </c>
      <c r="C834" s="186">
        <v>0</v>
      </c>
      <c r="D834" s="394">
        <f t="shared" si="812"/>
        <v>0</v>
      </c>
      <c r="E834" s="395" t="e">
        <f t="shared" ref="E834:F834" si="836">H833</f>
        <v>#N/A</v>
      </c>
      <c r="F834" s="375" t="e">
        <f t="shared" si="836"/>
        <v>#N/A</v>
      </c>
      <c r="G834" s="375" t="e">
        <f t="shared" si="814"/>
        <v>#N/A</v>
      </c>
      <c r="H834" s="395" t="e">
        <f t="shared" si="815"/>
        <v>#N/A</v>
      </c>
      <c r="I834" s="375" t="e">
        <f t="shared" si="816"/>
        <v>#N/A</v>
      </c>
      <c r="J834" s="395" t="e">
        <f t="shared" si="826"/>
        <v>#N/A</v>
      </c>
      <c r="K834" s="396" t="e">
        <f t="shared" si="817"/>
        <v>#N/A</v>
      </c>
      <c r="L834" s="368"/>
      <c r="M834" s="368"/>
      <c r="N834" s="372"/>
      <c r="O834" s="3" t="e">
        <f t="shared" si="818"/>
        <v>#N/A</v>
      </c>
      <c r="P834" s="397" t="e">
        <f t="shared" si="819"/>
        <v>#N/A</v>
      </c>
      <c r="Q834" s="3" t="e">
        <f t="shared" si="820"/>
        <v>#N/A</v>
      </c>
      <c r="R834" s="369" t="e">
        <f t="shared" si="821"/>
        <v>#N/A</v>
      </c>
      <c r="S834" s="369" t="e">
        <f t="shared" si="822"/>
        <v>#N/A</v>
      </c>
      <c r="T834" s="398" t="e">
        <f t="shared" si="823"/>
        <v>#N/A</v>
      </c>
      <c r="U834" s="368"/>
      <c r="V834" s="368"/>
      <c r="W834" s="368"/>
      <c r="X834" s="368"/>
      <c r="Y834" s="368"/>
      <c r="Z834" s="368"/>
      <c r="AA834" s="368"/>
      <c r="AB834" s="368"/>
      <c r="AC834" s="368"/>
      <c r="AD834" s="368"/>
      <c r="AE834" s="368"/>
      <c r="AF834" s="368"/>
      <c r="AG834" s="368"/>
      <c r="AH834" s="368"/>
      <c r="AI834" s="368"/>
      <c r="AJ834" s="368"/>
      <c r="AK834" s="368"/>
      <c r="AL834" s="368"/>
      <c r="AM834" s="368"/>
      <c r="AN834" s="368"/>
    </row>
    <row r="835" spans="1:40" ht="12.75" customHeight="1">
      <c r="A835" s="151">
        <f t="shared" si="811"/>
        <v>64.75</v>
      </c>
      <c r="B835" s="393">
        <f t="shared" si="824"/>
        <v>3885</v>
      </c>
      <c r="C835" s="186">
        <v>0</v>
      </c>
      <c r="D835" s="394">
        <f t="shared" si="812"/>
        <v>0</v>
      </c>
      <c r="E835" s="395" t="e">
        <f t="shared" ref="E835:F835" si="837">H834</f>
        <v>#N/A</v>
      </c>
      <c r="F835" s="375" t="e">
        <f t="shared" si="837"/>
        <v>#N/A</v>
      </c>
      <c r="G835" s="375" t="e">
        <f t="shared" si="814"/>
        <v>#N/A</v>
      </c>
      <c r="H835" s="395" t="e">
        <f t="shared" si="815"/>
        <v>#N/A</v>
      </c>
      <c r="I835" s="375" t="e">
        <f t="shared" si="816"/>
        <v>#N/A</v>
      </c>
      <c r="J835" s="395" t="e">
        <f t="shared" si="826"/>
        <v>#N/A</v>
      </c>
      <c r="K835" s="396" t="e">
        <f t="shared" si="817"/>
        <v>#N/A</v>
      </c>
      <c r="L835" s="368"/>
      <c r="M835" s="368"/>
      <c r="N835" s="372"/>
      <c r="O835" s="3" t="e">
        <f t="shared" si="818"/>
        <v>#N/A</v>
      </c>
      <c r="P835" s="397" t="e">
        <f t="shared" si="819"/>
        <v>#N/A</v>
      </c>
      <c r="Q835" s="3" t="e">
        <f t="shared" si="820"/>
        <v>#N/A</v>
      </c>
      <c r="R835" s="369" t="e">
        <f t="shared" si="821"/>
        <v>#N/A</v>
      </c>
      <c r="S835" s="369" t="e">
        <f t="shared" si="822"/>
        <v>#N/A</v>
      </c>
      <c r="T835" s="398" t="e">
        <f t="shared" si="823"/>
        <v>#N/A</v>
      </c>
      <c r="U835" s="368"/>
      <c r="V835" s="368"/>
      <c r="W835" s="368"/>
      <c r="X835" s="368"/>
      <c r="Y835" s="368"/>
      <c r="Z835" s="368"/>
      <c r="AA835" s="368"/>
      <c r="AB835" s="368"/>
      <c r="AC835" s="368"/>
      <c r="AD835" s="368"/>
      <c r="AE835" s="368"/>
      <c r="AF835" s="368"/>
      <c r="AG835" s="368"/>
      <c r="AH835" s="368"/>
      <c r="AI835" s="368"/>
      <c r="AJ835" s="368"/>
      <c r="AK835" s="368"/>
      <c r="AL835" s="368"/>
      <c r="AM835" s="368"/>
      <c r="AN835" s="368"/>
    </row>
    <row r="836" spans="1:40" ht="12.75" customHeight="1">
      <c r="A836" s="151">
        <f t="shared" si="811"/>
        <v>64.833333333333329</v>
      </c>
      <c r="B836" s="393">
        <f t="shared" si="824"/>
        <v>3890</v>
      </c>
      <c r="C836" s="186">
        <v>0</v>
      </c>
      <c r="D836" s="394">
        <f t="shared" si="812"/>
        <v>0</v>
      </c>
      <c r="E836" s="395" t="e">
        <f t="shared" ref="E836:F836" si="838">H835</f>
        <v>#N/A</v>
      </c>
      <c r="F836" s="375" t="e">
        <f t="shared" si="838"/>
        <v>#N/A</v>
      </c>
      <c r="G836" s="375" t="e">
        <f t="shared" si="814"/>
        <v>#N/A</v>
      </c>
      <c r="H836" s="395" t="e">
        <f t="shared" si="815"/>
        <v>#N/A</v>
      </c>
      <c r="I836" s="375" t="e">
        <f t="shared" si="816"/>
        <v>#N/A</v>
      </c>
      <c r="J836" s="395" t="e">
        <f t="shared" si="826"/>
        <v>#N/A</v>
      </c>
      <c r="K836" s="396" t="e">
        <f t="shared" si="817"/>
        <v>#N/A</v>
      </c>
      <c r="L836" s="368"/>
      <c r="M836" s="368"/>
      <c r="N836" s="372"/>
      <c r="O836" s="3" t="e">
        <f t="shared" si="818"/>
        <v>#N/A</v>
      </c>
      <c r="P836" s="397" t="e">
        <f t="shared" si="819"/>
        <v>#N/A</v>
      </c>
      <c r="Q836" s="3" t="e">
        <f t="shared" si="820"/>
        <v>#N/A</v>
      </c>
      <c r="R836" s="369" t="e">
        <f t="shared" si="821"/>
        <v>#N/A</v>
      </c>
      <c r="S836" s="369" t="e">
        <f t="shared" si="822"/>
        <v>#N/A</v>
      </c>
      <c r="T836" s="398" t="e">
        <f t="shared" si="823"/>
        <v>#N/A</v>
      </c>
      <c r="U836" s="368"/>
      <c r="V836" s="368"/>
      <c r="W836" s="368"/>
      <c r="X836" s="368"/>
      <c r="Y836" s="368"/>
      <c r="Z836" s="368"/>
      <c r="AA836" s="368"/>
      <c r="AB836" s="368"/>
      <c r="AC836" s="368"/>
      <c r="AD836" s="368"/>
      <c r="AE836" s="368"/>
      <c r="AF836" s="368"/>
      <c r="AG836" s="368"/>
      <c r="AH836" s="368"/>
      <c r="AI836" s="368"/>
      <c r="AJ836" s="368"/>
      <c r="AK836" s="368"/>
      <c r="AL836" s="368"/>
      <c r="AM836" s="368"/>
      <c r="AN836" s="368"/>
    </row>
    <row r="837" spans="1:40" ht="12.75" customHeight="1">
      <c r="A837" s="151">
        <f t="shared" si="811"/>
        <v>64.916666666666671</v>
      </c>
      <c r="B837" s="393">
        <f t="shared" si="824"/>
        <v>3895</v>
      </c>
      <c r="C837" s="186">
        <v>0</v>
      </c>
      <c r="D837" s="394">
        <f t="shared" si="812"/>
        <v>0</v>
      </c>
      <c r="E837" s="395" t="e">
        <f t="shared" ref="E837:F837" si="839">H836</f>
        <v>#N/A</v>
      </c>
      <c r="F837" s="375" t="e">
        <f t="shared" si="839"/>
        <v>#N/A</v>
      </c>
      <c r="G837" s="375" t="e">
        <f t="shared" si="814"/>
        <v>#N/A</v>
      </c>
      <c r="H837" s="395" t="e">
        <f t="shared" si="815"/>
        <v>#N/A</v>
      </c>
      <c r="I837" s="375" t="e">
        <f t="shared" si="816"/>
        <v>#N/A</v>
      </c>
      <c r="J837" s="395" t="e">
        <f t="shared" si="826"/>
        <v>#N/A</v>
      </c>
      <c r="K837" s="396" t="e">
        <f t="shared" si="817"/>
        <v>#N/A</v>
      </c>
      <c r="L837" s="368"/>
      <c r="M837" s="368"/>
      <c r="N837" s="372"/>
      <c r="O837" s="3" t="e">
        <f t="shared" si="818"/>
        <v>#N/A</v>
      </c>
      <c r="P837" s="397" t="e">
        <f t="shared" si="819"/>
        <v>#N/A</v>
      </c>
      <c r="Q837" s="3" t="e">
        <f t="shared" si="820"/>
        <v>#N/A</v>
      </c>
      <c r="R837" s="369" t="e">
        <f t="shared" si="821"/>
        <v>#N/A</v>
      </c>
      <c r="S837" s="369" t="e">
        <f t="shared" si="822"/>
        <v>#N/A</v>
      </c>
      <c r="T837" s="398" t="e">
        <f t="shared" si="823"/>
        <v>#N/A</v>
      </c>
      <c r="U837" s="368"/>
      <c r="V837" s="368"/>
      <c r="W837" s="368"/>
      <c r="X837" s="368"/>
      <c r="Y837" s="368"/>
      <c r="Z837" s="368"/>
      <c r="AA837" s="368"/>
      <c r="AB837" s="368"/>
      <c r="AC837" s="368"/>
      <c r="AD837" s="368"/>
      <c r="AE837" s="368"/>
      <c r="AF837" s="368"/>
      <c r="AG837" s="368"/>
      <c r="AH837" s="368"/>
      <c r="AI837" s="368"/>
      <c r="AJ837" s="368"/>
      <c r="AK837" s="368"/>
      <c r="AL837" s="368"/>
      <c r="AM837" s="368"/>
      <c r="AN837" s="368"/>
    </row>
    <row r="838" spans="1:40" ht="12.75" customHeight="1">
      <c r="A838" s="151">
        <f t="shared" si="811"/>
        <v>65</v>
      </c>
      <c r="B838" s="393">
        <f t="shared" si="824"/>
        <v>3900</v>
      </c>
      <c r="C838" s="186">
        <v>0</v>
      </c>
      <c r="D838" s="394">
        <f t="shared" si="812"/>
        <v>0</v>
      </c>
      <c r="E838" s="395" t="e">
        <f t="shared" ref="E838:F838" si="840">H837</f>
        <v>#N/A</v>
      </c>
      <c r="F838" s="375" t="e">
        <f t="shared" si="840"/>
        <v>#N/A</v>
      </c>
      <c r="G838" s="375" t="e">
        <f t="shared" si="814"/>
        <v>#N/A</v>
      </c>
      <c r="H838" s="395" t="e">
        <f t="shared" si="815"/>
        <v>#N/A</v>
      </c>
      <c r="I838" s="375" t="e">
        <f t="shared" si="816"/>
        <v>#N/A</v>
      </c>
      <c r="J838" s="395" t="e">
        <f t="shared" si="826"/>
        <v>#N/A</v>
      </c>
      <c r="K838" s="396" t="e">
        <f t="shared" si="817"/>
        <v>#N/A</v>
      </c>
      <c r="L838" s="368"/>
      <c r="M838" s="368"/>
      <c r="N838" s="372"/>
      <c r="O838" s="3" t="e">
        <f t="shared" si="818"/>
        <v>#N/A</v>
      </c>
      <c r="P838" s="397" t="e">
        <f t="shared" si="819"/>
        <v>#N/A</v>
      </c>
      <c r="Q838" s="3" t="e">
        <f t="shared" si="820"/>
        <v>#N/A</v>
      </c>
      <c r="R838" s="369" t="e">
        <f t="shared" si="821"/>
        <v>#N/A</v>
      </c>
      <c r="S838" s="369" t="e">
        <f t="shared" si="822"/>
        <v>#N/A</v>
      </c>
      <c r="T838" s="398" t="e">
        <f t="shared" si="823"/>
        <v>#N/A</v>
      </c>
      <c r="U838" s="368"/>
      <c r="V838" s="368"/>
      <c r="W838" s="368"/>
      <c r="X838" s="368"/>
      <c r="Y838" s="368"/>
      <c r="Z838" s="368"/>
      <c r="AA838" s="368"/>
      <c r="AB838" s="368"/>
      <c r="AC838" s="368"/>
      <c r="AD838" s="368"/>
      <c r="AE838" s="368"/>
      <c r="AF838" s="368"/>
      <c r="AG838" s="368"/>
      <c r="AH838" s="368"/>
      <c r="AI838" s="368"/>
      <c r="AJ838" s="368"/>
      <c r="AK838" s="368"/>
      <c r="AL838" s="368"/>
      <c r="AM838" s="368"/>
      <c r="AN838" s="368"/>
    </row>
    <row r="839" spans="1:40" ht="12.75" customHeight="1">
      <c r="A839" s="151">
        <f t="shared" si="811"/>
        <v>65.083333333333329</v>
      </c>
      <c r="B839" s="393">
        <f t="shared" si="824"/>
        <v>3905</v>
      </c>
      <c r="C839" s="186">
        <v>0</v>
      </c>
      <c r="D839" s="394">
        <f t="shared" si="812"/>
        <v>0</v>
      </c>
      <c r="E839" s="395" t="e">
        <f t="shared" ref="E839:F839" si="841">H838</f>
        <v>#N/A</v>
      </c>
      <c r="F839" s="375" t="e">
        <f t="shared" si="841"/>
        <v>#N/A</v>
      </c>
      <c r="G839" s="375" t="e">
        <f t="shared" si="814"/>
        <v>#N/A</v>
      </c>
      <c r="H839" s="395" t="e">
        <f t="shared" si="815"/>
        <v>#N/A</v>
      </c>
      <c r="I839" s="375" t="e">
        <f t="shared" si="816"/>
        <v>#N/A</v>
      </c>
      <c r="J839" s="395" t="e">
        <f t="shared" si="826"/>
        <v>#N/A</v>
      </c>
      <c r="K839" s="396" t="e">
        <f t="shared" si="817"/>
        <v>#N/A</v>
      </c>
      <c r="L839" s="368"/>
      <c r="M839" s="368"/>
      <c r="N839" s="372"/>
      <c r="O839" s="3" t="e">
        <f t="shared" si="818"/>
        <v>#N/A</v>
      </c>
      <c r="P839" s="397" t="e">
        <f t="shared" si="819"/>
        <v>#N/A</v>
      </c>
      <c r="Q839" s="3" t="e">
        <f t="shared" si="820"/>
        <v>#N/A</v>
      </c>
      <c r="R839" s="369" t="e">
        <f t="shared" si="821"/>
        <v>#N/A</v>
      </c>
      <c r="S839" s="369" t="e">
        <f t="shared" si="822"/>
        <v>#N/A</v>
      </c>
      <c r="T839" s="398" t="e">
        <f t="shared" si="823"/>
        <v>#N/A</v>
      </c>
      <c r="U839" s="368"/>
      <c r="V839" s="368"/>
      <c r="W839" s="368"/>
      <c r="X839" s="368"/>
      <c r="Y839" s="368"/>
      <c r="Z839" s="368"/>
      <c r="AA839" s="368"/>
      <c r="AB839" s="368"/>
      <c r="AC839" s="368"/>
      <c r="AD839" s="368"/>
      <c r="AE839" s="368"/>
      <c r="AF839" s="368"/>
      <c r="AG839" s="368"/>
      <c r="AH839" s="368"/>
      <c r="AI839" s="368"/>
      <c r="AJ839" s="368"/>
      <c r="AK839" s="368"/>
      <c r="AL839" s="368"/>
      <c r="AM839" s="368"/>
      <c r="AN839" s="368"/>
    </row>
    <row r="840" spans="1:40" ht="12.75" customHeight="1">
      <c r="A840" s="151">
        <f t="shared" si="811"/>
        <v>65.166666666666671</v>
      </c>
      <c r="B840" s="393">
        <f t="shared" si="824"/>
        <v>3910</v>
      </c>
      <c r="C840" s="186">
        <v>0</v>
      </c>
      <c r="D840" s="394">
        <f t="shared" si="812"/>
        <v>0</v>
      </c>
      <c r="E840" s="395" t="e">
        <f t="shared" ref="E840:F840" si="842">H839</f>
        <v>#N/A</v>
      </c>
      <c r="F840" s="375" t="e">
        <f t="shared" si="842"/>
        <v>#N/A</v>
      </c>
      <c r="G840" s="375" t="e">
        <f t="shared" si="814"/>
        <v>#N/A</v>
      </c>
      <c r="H840" s="395" t="e">
        <f t="shared" si="815"/>
        <v>#N/A</v>
      </c>
      <c r="I840" s="375" t="e">
        <f t="shared" si="816"/>
        <v>#N/A</v>
      </c>
      <c r="J840" s="395" t="e">
        <f t="shared" si="826"/>
        <v>#N/A</v>
      </c>
      <c r="K840" s="396" t="e">
        <f t="shared" si="817"/>
        <v>#N/A</v>
      </c>
      <c r="L840" s="368"/>
      <c r="M840" s="368"/>
      <c r="N840" s="372"/>
      <c r="O840" s="3" t="e">
        <f t="shared" si="818"/>
        <v>#N/A</v>
      </c>
      <c r="P840" s="397" t="e">
        <f t="shared" si="819"/>
        <v>#N/A</v>
      </c>
      <c r="Q840" s="3" t="e">
        <f t="shared" si="820"/>
        <v>#N/A</v>
      </c>
      <c r="R840" s="369" t="e">
        <f t="shared" si="821"/>
        <v>#N/A</v>
      </c>
      <c r="S840" s="369" t="e">
        <f t="shared" si="822"/>
        <v>#N/A</v>
      </c>
      <c r="T840" s="398" t="e">
        <f t="shared" si="823"/>
        <v>#N/A</v>
      </c>
      <c r="U840" s="368"/>
      <c r="V840" s="368"/>
      <c r="W840" s="368"/>
      <c r="X840" s="368"/>
      <c r="Y840" s="368"/>
      <c r="Z840" s="368"/>
      <c r="AA840" s="368"/>
      <c r="AB840" s="368"/>
      <c r="AC840" s="368"/>
      <c r="AD840" s="368"/>
      <c r="AE840" s="368"/>
      <c r="AF840" s="368"/>
      <c r="AG840" s="368"/>
      <c r="AH840" s="368"/>
      <c r="AI840" s="368"/>
      <c r="AJ840" s="368"/>
      <c r="AK840" s="368"/>
      <c r="AL840" s="368"/>
      <c r="AM840" s="368"/>
      <c r="AN840" s="368"/>
    </row>
    <row r="841" spans="1:40" ht="12.75" customHeight="1">
      <c r="A841" s="151">
        <f t="shared" si="811"/>
        <v>65.25</v>
      </c>
      <c r="B841" s="393">
        <f t="shared" si="824"/>
        <v>3915</v>
      </c>
      <c r="C841" s="186">
        <v>0</v>
      </c>
      <c r="D841" s="394">
        <f t="shared" si="812"/>
        <v>0</v>
      </c>
      <c r="E841" s="395" t="e">
        <f t="shared" ref="E841:F841" si="843">H840</f>
        <v>#N/A</v>
      </c>
      <c r="F841" s="375" t="e">
        <f t="shared" si="843"/>
        <v>#N/A</v>
      </c>
      <c r="G841" s="375" t="e">
        <f t="shared" si="814"/>
        <v>#N/A</v>
      </c>
      <c r="H841" s="395" t="e">
        <f t="shared" si="815"/>
        <v>#N/A</v>
      </c>
      <c r="I841" s="375" t="e">
        <f t="shared" si="816"/>
        <v>#N/A</v>
      </c>
      <c r="J841" s="395" t="e">
        <f t="shared" si="826"/>
        <v>#N/A</v>
      </c>
      <c r="K841" s="396" t="e">
        <f t="shared" si="817"/>
        <v>#N/A</v>
      </c>
      <c r="L841" s="368"/>
      <c r="M841" s="368"/>
      <c r="N841" s="372"/>
      <c r="O841" s="3" t="e">
        <f t="shared" si="818"/>
        <v>#N/A</v>
      </c>
      <c r="P841" s="397" t="e">
        <f t="shared" si="819"/>
        <v>#N/A</v>
      </c>
      <c r="Q841" s="3" t="e">
        <f t="shared" si="820"/>
        <v>#N/A</v>
      </c>
      <c r="R841" s="369" t="e">
        <f t="shared" si="821"/>
        <v>#N/A</v>
      </c>
      <c r="S841" s="369" t="e">
        <f t="shared" si="822"/>
        <v>#N/A</v>
      </c>
      <c r="T841" s="398" t="e">
        <f t="shared" si="823"/>
        <v>#N/A</v>
      </c>
      <c r="U841" s="368"/>
      <c r="V841" s="368"/>
      <c r="W841" s="368"/>
      <c r="X841" s="368"/>
      <c r="Y841" s="368"/>
      <c r="Z841" s="368"/>
      <c r="AA841" s="368"/>
      <c r="AB841" s="368"/>
      <c r="AC841" s="368"/>
      <c r="AD841" s="368"/>
      <c r="AE841" s="368"/>
      <c r="AF841" s="368"/>
      <c r="AG841" s="368"/>
      <c r="AH841" s="368"/>
      <c r="AI841" s="368"/>
      <c r="AJ841" s="368"/>
      <c r="AK841" s="368"/>
      <c r="AL841" s="368"/>
      <c r="AM841" s="368"/>
      <c r="AN841" s="368"/>
    </row>
    <row r="842" spans="1:40" ht="12.75" customHeight="1">
      <c r="A842" s="151">
        <f t="shared" si="811"/>
        <v>65.333333333333329</v>
      </c>
      <c r="B842" s="393">
        <f t="shared" si="824"/>
        <v>3920</v>
      </c>
      <c r="C842" s="186">
        <v>0</v>
      </c>
      <c r="D842" s="394">
        <f t="shared" si="812"/>
        <v>0</v>
      </c>
      <c r="E842" s="395" t="e">
        <f t="shared" ref="E842:F842" si="844">H841</f>
        <v>#N/A</v>
      </c>
      <c r="F842" s="375" t="e">
        <f t="shared" si="844"/>
        <v>#N/A</v>
      </c>
      <c r="G842" s="375" t="e">
        <f t="shared" si="814"/>
        <v>#N/A</v>
      </c>
      <c r="H842" s="395" t="e">
        <f t="shared" si="815"/>
        <v>#N/A</v>
      </c>
      <c r="I842" s="375" t="e">
        <f t="shared" si="816"/>
        <v>#N/A</v>
      </c>
      <c r="J842" s="395" t="e">
        <f t="shared" si="826"/>
        <v>#N/A</v>
      </c>
      <c r="K842" s="396" t="e">
        <f t="shared" si="817"/>
        <v>#N/A</v>
      </c>
      <c r="L842" s="368"/>
      <c r="M842" s="368"/>
      <c r="N842" s="372"/>
      <c r="O842" s="3" t="e">
        <f t="shared" si="818"/>
        <v>#N/A</v>
      </c>
      <c r="P842" s="397" t="e">
        <f t="shared" si="819"/>
        <v>#N/A</v>
      </c>
      <c r="Q842" s="3" t="e">
        <f t="shared" si="820"/>
        <v>#N/A</v>
      </c>
      <c r="R842" s="369" t="e">
        <f t="shared" si="821"/>
        <v>#N/A</v>
      </c>
      <c r="S842" s="369" t="e">
        <f t="shared" si="822"/>
        <v>#N/A</v>
      </c>
      <c r="T842" s="398" t="e">
        <f t="shared" si="823"/>
        <v>#N/A</v>
      </c>
      <c r="U842" s="368"/>
      <c r="V842" s="368"/>
      <c r="W842" s="368"/>
      <c r="X842" s="368"/>
      <c r="Y842" s="368"/>
      <c r="Z842" s="368"/>
      <c r="AA842" s="368"/>
      <c r="AB842" s="368"/>
      <c r="AC842" s="368"/>
      <c r="AD842" s="368"/>
      <c r="AE842" s="368"/>
      <c r="AF842" s="368"/>
      <c r="AG842" s="368"/>
      <c r="AH842" s="368"/>
      <c r="AI842" s="368"/>
      <c r="AJ842" s="368"/>
      <c r="AK842" s="368"/>
      <c r="AL842" s="368"/>
      <c r="AM842" s="368"/>
      <c r="AN842" s="368"/>
    </row>
    <row r="843" spans="1:40" ht="12.75" customHeight="1">
      <c r="A843" s="151">
        <f t="shared" si="811"/>
        <v>65.416666666666671</v>
      </c>
      <c r="B843" s="393">
        <f t="shared" si="824"/>
        <v>3925</v>
      </c>
      <c r="C843" s="186">
        <v>0</v>
      </c>
      <c r="D843" s="394">
        <f t="shared" si="812"/>
        <v>0</v>
      </c>
      <c r="E843" s="395" t="e">
        <f t="shared" ref="E843:F843" si="845">H842</f>
        <v>#N/A</v>
      </c>
      <c r="F843" s="375" t="e">
        <f t="shared" si="845"/>
        <v>#N/A</v>
      </c>
      <c r="G843" s="375" t="e">
        <f t="shared" si="814"/>
        <v>#N/A</v>
      </c>
      <c r="H843" s="395" t="e">
        <f t="shared" si="815"/>
        <v>#N/A</v>
      </c>
      <c r="I843" s="375" t="e">
        <f t="shared" si="816"/>
        <v>#N/A</v>
      </c>
      <c r="J843" s="395" t="e">
        <f t="shared" si="826"/>
        <v>#N/A</v>
      </c>
      <c r="K843" s="396" t="e">
        <f t="shared" si="817"/>
        <v>#N/A</v>
      </c>
      <c r="L843" s="368"/>
      <c r="M843" s="368"/>
      <c r="N843" s="372"/>
      <c r="O843" s="3" t="e">
        <f t="shared" si="818"/>
        <v>#N/A</v>
      </c>
      <c r="P843" s="397" t="e">
        <f t="shared" si="819"/>
        <v>#N/A</v>
      </c>
      <c r="Q843" s="3" t="e">
        <f t="shared" si="820"/>
        <v>#N/A</v>
      </c>
      <c r="R843" s="369" t="e">
        <f t="shared" si="821"/>
        <v>#N/A</v>
      </c>
      <c r="S843" s="369" t="e">
        <f t="shared" si="822"/>
        <v>#N/A</v>
      </c>
      <c r="T843" s="398" t="e">
        <f t="shared" si="823"/>
        <v>#N/A</v>
      </c>
      <c r="U843" s="368"/>
      <c r="V843" s="368"/>
      <c r="W843" s="368"/>
      <c r="X843" s="368"/>
      <c r="Y843" s="368"/>
      <c r="Z843" s="368"/>
      <c r="AA843" s="368"/>
      <c r="AB843" s="368"/>
      <c r="AC843" s="368"/>
      <c r="AD843" s="368"/>
      <c r="AE843" s="368"/>
      <c r="AF843" s="368"/>
      <c r="AG843" s="368"/>
      <c r="AH843" s="368"/>
      <c r="AI843" s="368"/>
      <c r="AJ843" s="368"/>
      <c r="AK843" s="368"/>
      <c r="AL843" s="368"/>
      <c r="AM843" s="368"/>
      <c r="AN843" s="368"/>
    </row>
    <row r="844" spans="1:40" ht="12.75" customHeight="1">
      <c r="A844" s="151">
        <f t="shared" si="811"/>
        <v>65.5</v>
      </c>
      <c r="B844" s="393">
        <f t="shared" si="824"/>
        <v>3930</v>
      </c>
      <c r="C844" s="186">
        <v>0</v>
      </c>
      <c r="D844" s="394">
        <f t="shared" si="812"/>
        <v>0</v>
      </c>
      <c r="E844" s="395" t="e">
        <f t="shared" ref="E844:F844" si="846">H843</f>
        <v>#N/A</v>
      </c>
      <c r="F844" s="375" t="e">
        <f t="shared" si="846"/>
        <v>#N/A</v>
      </c>
      <c r="G844" s="375" t="e">
        <f t="shared" si="814"/>
        <v>#N/A</v>
      </c>
      <c r="H844" s="395" t="e">
        <f t="shared" si="815"/>
        <v>#N/A</v>
      </c>
      <c r="I844" s="375" t="e">
        <f t="shared" si="816"/>
        <v>#N/A</v>
      </c>
      <c r="J844" s="395" t="e">
        <f t="shared" si="826"/>
        <v>#N/A</v>
      </c>
      <c r="K844" s="396" t="e">
        <f t="shared" si="817"/>
        <v>#N/A</v>
      </c>
      <c r="L844" s="368"/>
      <c r="M844" s="368"/>
      <c r="N844" s="372"/>
      <c r="O844" s="3" t="e">
        <f t="shared" si="818"/>
        <v>#N/A</v>
      </c>
      <c r="P844" s="397" t="e">
        <f t="shared" si="819"/>
        <v>#N/A</v>
      </c>
      <c r="Q844" s="3" t="e">
        <f t="shared" si="820"/>
        <v>#N/A</v>
      </c>
      <c r="R844" s="369" t="e">
        <f t="shared" si="821"/>
        <v>#N/A</v>
      </c>
      <c r="S844" s="369" t="e">
        <f t="shared" si="822"/>
        <v>#N/A</v>
      </c>
      <c r="T844" s="398" t="e">
        <f t="shared" si="823"/>
        <v>#N/A</v>
      </c>
      <c r="U844" s="368"/>
      <c r="V844" s="368"/>
      <c r="W844" s="368"/>
      <c r="X844" s="368"/>
      <c r="Y844" s="368"/>
      <c r="Z844" s="368"/>
      <c r="AA844" s="368"/>
      <c r="AB844" s="368"/>
      <c r="AC844" s="368"/>
      <c r="AD844" s="368"/>
      <c r="AE844" s="368"/>
      <c r="AF844" s="368"/>
      <c r="AG844" s="368"/>
      <c r="AH844" s="368"/>
      <c r="AI844" s="368"/>
      <c r="AJ844" s="368"/>
      <c r="AK844" s="368"/>
      <c r="AL844" s="368"/>
      <c r="AM844" s="368"/>
      <c r="AN844" s="368"/>
    </row>
    <row r="845" spans="1:40" ht="12.75" customHeight="1">
      <c r="A845" s="151">
        <f t="shared" si="811"/>
        <v>65.583333333333329</v>
      </c>
      <c r="B845" s="393">
        <f t="shared" si="824"/>
        <v>3935</v>
      </c>
      <c r="C845" s="186">
        <v>0</v>
      </c>
      <c r="D845" s="394">
        <f t="shared" si="812"/>
        <v>0</v>
      </c>
      <c r="E845" s="395" t="e">
        <f t="shared" ref="E845:F845" si="847">H844</f>
        <v>#N/A</v>
      </c>
      <c r="F845" s="375" t="e">
        <f t="shared" si="847"/>
        <v>#N/A</v>
      </c>
      <c r="G845" s="375" t="e">
        <f t="shared" si="814"/>
        <v>#N/A</v>
      </c>
      <c r="H845" s="395" t="e">
        <f t="shared" si="815"/>
        <v>#N/A</v>
      </c>
      <c r="I845" s="375" t="e">
        <f t="shared" si="816"/>
        <v>#N/A</v>
      </c>
      <c r="J845" s="395" t="e">
        <f t="shared" si="826"/>
        <v>#N/A</v>
      </c>
      <c r="K845" s="396" t="e">
        <f t="shared" si="817"/>
        <v>#N/A</v>
      </c>
      <c r="L845" s="368"/>
      <c r="M845" s="368"/>
      <c r="N845" s="372"/>
      <c r="O845" s="3" t="e">
        <f t="shared" si="818"/>
        <v>#N/A</v>
      </c>
      <c r="P845" s="397" t="e">
        <f t="shared" si="819"/>
        <v>#N/A</v>
      </c>
      <c r="Q845" s="3" t="e">
        <f t="shared" si="820"/>
        <v>#N/A</v>
      </c>
      <c r="R845" s="369" t="e">
        <f t="shared" si="821"/>
        <v>#N/A</v>
      </c>
      <c r="S845" s="369" t="e">
        <f t="shared" si="822"/>
        <v>#N/A</v>
      </c>
      <c r="T845" s="398" t="e">
        <f t="shared" si="823"/>
        <v>#N/A</v>
      </c>
      <c r="U845" s="368"/>
      <c r="V845" s="368"/>
      <c r="W845" s="368"/>
      <c r="X845" s="368"/>
      <c r="Y845" s="368"/>
      <c r="Z845" s="368"/>
      <c r="AA845" s="368"/>
      <c r="AB845" s="368"/>
      <c r="AC845" s="368"/>
      <c r="AD845" s="368"/>
      <c r="AE845" s="368"/>
      <c r="AF845" s="368"/>
      <c r="AG845" s="368"/>
      <c r="AH845" s="368"/>
      <c r="AI845" s="368"/>
      <c r="AJ845" s="368"/>
      <c r="AK845" s="368"/>
      <c r="AL845" s="368"/>
      <c r="AM845" s="368"/>
      <c r="AN845" s="368"/>
    </row>
    <row r="846" spans="1:40" ht="12.75" customHeight="1">
      <c r="A846" s="151">
        <f t="shared" si="811"/>
        <v>65.666666666666671</v>
      </c>
      <c r="B846" s="393">
        <f t="shared" si="824"/>
        <v>3940</v>
      </c>
      <c r="C846" s="186">
        <v>0</v>
      </c>
      <c r="D846" s="394">
        <f t="shared" si="812"/>
        <v>0</v>
      </c>
      <c r="E846" s="395" t="e">
        <f t="shared" ref="E846:F846" si="848">H845</f>
        <v>#N/A</v>
      </c>
      <c r="F846" s="375" t="e">
        <f t="shared" si="848"/>
        <v>#N/A</v>
      </c>
      <c r="G846" s="375" t="e">
        <f t="shared" si="814"/>
        <v>#N/A</v>
      </c>
      <c r="H846" s="395" t="e">
        <f t="shared" si="815"/>
        <v>#N/A</v>
      </c>
      <c r="I846" s="375" t="e">
        <f t="shared" si="816"/>
        <v>#N/A</v>
      </c>
      <c r="J846" s="395" t="e">
        <f t="shared" si="826"/>
        <v>#N/A</v>
      </c>
      <c r="K846" s="396" t="e">
        <f t="shared" si="817"/>
        <v>#N/A</v>
      </c>
      <c r="L846" s="368"/>
      <c r="M846" s="368"/>
      <c r="N846" s="372"/>
      <c r="O846" s="3" t="e">
        <f t="shared" si="818"/>
        <v>#N/A</v>
      </c>
      <c r="P846" s="397" t="e">
        <f t="shared" si="819"/>
        <v>#N/A</v>
      </c>
      <c r="Q846" s="3" t="e">
        <f t="shared" si="820"/>
        <v>#N/A</v>
      </c>
      <c r="R846" s="369" t="e">
        <f t="shared" si="821"/>
        <v>#N/A</v>
      </c>
      <c r="S846" s="369" t="e">
        <f t="shared" si="822"/>
        <v>#N/A</v>
      </c>
      <c r="T846" s="398" t="e">
        <f t="shared" si="823"/>
        <v>#N/A</v>
      </c>
      <c r="U846" s="368"/>
      <c r="V846" s="368"/>
      <c r="W846" s="368"/>
      <c r="X846" s="368"/>
      <c r="Y846" s="368"/>
      <c r="Z846" s="368"/>
      <c r="AA846" s="368"/>
      <c r="AB846" s="368"/>
      <c r="AC846" s="368"/>
      <c r="AD846" s="368"/>
      <c r="AE846" s="368"/>
      <c r="AF846" s="368"/>
      <c r="AG846" s="368"/>
      <c r="AH846" s="368"/>
      <c r="AI846" s="368"/>
      <c r="AJ846" s="368"/>
      <c r="AK846" s="368"/>
      <c r="AL846" s="368"/>
      <c r="AM846" s="368"/>
      <c r="AN846" s="368"/>
    </row>
    <row r="847" spans="1:40" ht="12.75" customHeight="1">
      <c r="A847" s="151">
        <f t="shared" si="811"/>
        <v>65.75</v>
      </c>
      <c r="B847" s="393">
        <f t="shared" si="824"/>
        <v>3945</v>
      </c>
      <c r="C847" s="186">
        <v>0</v>
      </c>
      <c r="D847" s="394">
        <f t="shared" si="812"/>
        <v>0</v>
      </c>
      <c r="E847" s="395" t="e">
        <f t="shared" ref="E847:F847" si="849">H846</f>
        <v>#N/A</v>
      </c>
      <c r="F847" s="375" t="e">
        <f t="shared" si="849"/>
        <v>#N/A</v>
      </c>
      <c r="G847" s="375" t="e">
        <f t="shared" si="814"/>
        <v>#N/A</v>
      </c>
      <c r="H847" s="395" t="e">
        <f t="shared" si="815"/>
        <v>#N/A</v>
      </c>
      <c r="I847" s="375" t="e">
        <f t="shared" si="816"/>
        <v>#N/A</v>
      </c>
      <c r="J847" s="395" t="e">
        <f t="shared" si="826"/>
        <v>#N/A</v>
      </c>
      <c r="K847" s="396" t="e">
        <f t="shared" si="817"/>
        <v>#N/A</v>
      </c>
      <c r="L847" s="368"/>
      <c r="M847" s="368"/>
      <c r="N847" s="372"/>
      <c r="O847" s="3" t="e">
        <f t="shared" si="818"/>
        <v>#N/A</v>
      </c>
      <c r="P847" s="397" t="e">
        <f t="shared" si="819"/>
        <v>#N/A</v>
      </c>
      <c r="Q847" s="3" t="e">
        <f t="shared" si="820"/>
        <v>#N/A</v>
      </c>
      <c r="R847" s="369" t="e">
        <f t="shared" si="821"/>
        <v>#N/A</v>
      </c>
      <c r="S847" s="369" t="e">
        <f t="shared" si="822"/>
        <v>#N/A</v>
      </c>
      <c r="T847" s="398" t="e">
        <f t="shared" si="823"/>
        <v>#N/A</v>
      </c>
      <c r="U847" s="368"/>
      <c r="V847" s="368"/>
      <c r="W847" s="368"/>
      <c r="X847" s="368"/>
      <c r="Y847" s="368"/>
      <c r="Z847" s="368"/>
      <c r="AA847" s="368"/>
      <c r="AB847" s="368"/>
      <c r="AC847" s="368"/>
      <c r="AD847" s="368"/>
      <c r="AE847" s="368"/>
      <c r="AF847" s="368"/>
      <c r="AG847" s="368"/>
      <c r="AH847" s="368"/>
      <c r="AI847" s="368"/>
      <c r="AJ847" s="368"/>
      <c r="AK847" s="368"/>
      <c r="AL847" s="368"/>
      <c r="AM847" s="368"/>
      <c r="AN847" s="368"/>
    </row>
    <row r="848" spans="1:40" ht="12.75" customHeight="1">
      <c r="A848" s="151">
        <f t="shared" si="811"/>
        <v>65.833333333333329</v>
      </c>
      <c r="B848" s="393">
        <f t="shared" si="824"/>
        <v>3950</v>
      </c>
      <c r="C848" s="186">
        <v>0</v>
      </c>
      <c r="D848" s="394">
        <f t="shared" si="812"/>
        <v>0</v>
      </c>
      <c r="E848" s="395" t="e">
        <f t="shared" ref="E848:F848" si="850">H847</f>
        <v>#N/A</v>
      </c>
      <c r="F848" s="375" t="e">
        <f t="shared" si="850"/>
        <v>#N/A</v>
      </c>
      <c r="G848" s="375" t="e">
        <f t="shared" si="814"/>
        <v>#N/A</v>
      </c>
      <c r="H848" s="395" t="e">
        <f t="shared" si="815"/>
        <v>#N/A</v>
      </c>
      <c r="I848" s="375" t="e">
        <f t="shared" si="816"/>
        <v>#N/A</v>
      </c>
      <c r="J848" s="395" t="e">
        <f t="shared" si="826"/>
        <v>#N/A</v>
      </c>
      <c r="K848" s="396" t="e">
        <f t="shared" si="817"/>
        <v>#N/A</v>
      </c>
      <c r="L848" s="368"/>
      <c r="M848" s="368"/>
      <c r="N848" s="372"/>
      <c r="O848" s="3" t="e">
        <f t="shared" si="818"/>
        <v>#N/A</v>
      </c>
      <c r="P848" s="397" t="e">
        <f t="shared" si="819"/>
        <v>#N/A</v>
      </c>
      <c r="Q848" s="3" t="e">
        <f t="shared" si="820"/>
        <v>#N/A</v>
      </c>
      <c r="R848" s="369" t="e">
        <f t="shared" si="821"/>
        <v>#N/A</v>
      </c>
      <c r="S848" s="369" t="e">
        <f t="shared" si="822"/>
        <v>#N/A</v>
      </c>
      <c r="T848" s="398" t="e">
        <f t="shared" si="823"/>
        <v>#N/A</v>
      </c>
      <c r="U848" s="368"/>
      <c r="V848" s="368"/>
      <c r="W848" s="368"/>
      <c r="X848" s="368"/>
      <c r="Y848" s="368"/>
      <c r="Z848" s="368"/>
      <c r="AA848" s="368"/>
      <c r="AB848" s="368"/>
      <c r="AC848" s="368"/>
      <c r="AD848" s="368"/>
      <c r="AE848" s="368"/>
      <c r="AF848" s="368"/>
      <c r="AG848" s="368"/>
      <c r="AH848" s="368"/>
      <c r="AI848" s="368"/>
      <c r="AJ848" s="368"/>
      <c r="AK848" s="368"/>
      <c r="AL848" s="368"/>
      <c r="AM848" s="368"/>
      <c r="AN848" s="368"/>
    </row>
    <row r="849" spans="1:40" ht="12.75" customHeight="1">
      <c r="A849" s="151">
        <f t="shared" si="811"/>
        <v>65.916666666666671</v>
      </c>
      <c r="B849" s="393">
        <f t="shared" si="824"/>
        <v>3955</v>
      </c>
      <c r="C849" s="186">
        <v>0</v>
      </c>
      <c r="D849" s="394">
        <f t="shared" si="812"/>
        <v>0</v>
      </c>
      <c r="E849" s="395" t="e">
        <f t="shared" ref="E849:F849" si="851">H848</f>
        <v>#N/A</v>
      </c>
      <c r="F849" s="375" t="e">
        <f t="shared" si="851"/>
        <v>#N/A</v>
      </c>
      <c r="G849" s="375" t="e">
        <f t="shared" si="814"/>
        <v>#N/A</v>
      </c>
      <c r="H849" s="395" t="e">
        <f t="shared" si="815"/>
        <v>#N/A</v>
      </c>
      <c r="I849" s="375" t="e">
        <f t="shared" si="816"/>
        <v>#N/A</v>
      </c>
      <c r="J849" s="395" t="e">
        <f t="shared" si="826"/>
        <v>#N/A</v>
      </c>
      <c r="K849" s="396" t="e">
        <f t="shared" si="817"/>
        <v>#N/A</v>
      </c>
      <c r="L849" s="368"/>
      <c r="M849" s="368"/>
      <c r="N849" s="372"/>
      <c r="O849" s="3" t="e">
        <f t="shared" si="818"/>
        <v>#N/A</v>
      </c>
      <c r="P849" s="397" t="e">
        <f t="shared" si="819"/>
        <v>#N/A</v>
      </c>
      <c r="Q849" s="3" t="e">
        <f t="shared" si="820"/>
        <v>#N/A</v>
      </c>
      <c r="R849" s="369" t="e">
        <f t="shared" si="821"/>
        <v>#N/A</v>
      </c>
      <c r="S849" s="369" t="e">
        <f t="shared" si="822"/>
        <v>#N/A</v>
      </c>
      <c r="T849" s="398" t="e">
        <f t="shared" si="823"/>
        <v>#N/A</v>
      </c>
      <c r="U849" s="368"/>
      <c r="V849" s="368"/>
      <c r="W849" s="368"/>
      <c r="X849" s="368"/>
      <c r="Y849" s="368"/>
      <c r="Z849" s="368"/>
      <c r="AA849" s="368"/>
      <c r="AB849" s="368"/>
      <c r="AC849" s="368"/>
      <c r="AD849" s="368"/>
      <c r="AE849" s="368"/>
      <c r="AF849" s="368"/>
      <c r="AG849" s="368"/>
      <c r="AH849" s="368"/>
      <c r="AI849" s="368"/>
      <c r="AJ849" s="368"/>
      <c r="AK849" s="368"/>
      <c r="AL849" s="368"/>
      <c r="AM849" s="368"/>
      <c r="AN849" s="368"/>
    </row>
    <row r="850" spans="1:40" ht="12.75" customHeight="1">
      <c r="A850" s="151">
        <f t="shared" si="811"/>
        <v>66</v>
      </c>
      <c r="B850" s="393">
        <f t="shared" si="824"/>
        <v>3960</v>
      </c>
      <c r="C850" s="186">
        <v>0</v>
      </c>
      <c r="D850" s="394">
        <f t="shared" si="812"/>
        <v>0</v>
      </c>
      <c r="E850" s="395" t="e">
        <f t="shared" ref="E850:F850" si="852">H849</f>
        <v>#N/A</v>
      </c>
      <c r="F850" s="375" t="e">
        <f t="shared" si="852"/>
        <v>#N/A</v>
      </c>
      <c r="G850" s="375" t="e">
        <f t="shared" si="814"/>
        <v>#N/A</v>
      </c>
      <c r="H850" s="395" t="e">
        <f t="shared" si="815"/>
        <v>#N/A</v>
      </c>
      <c r="I850" s="375" t="e">
        <f t="shared" si="816"/>
        <v>#N/A</v>
      </c>
      <c r="J850" s="395" t="e">
        <f t="shared" si="826"/>
        <v>#N/A</v>
      </c>
      <c r="K850" s="396" t="e">
        <f t="shared" si="817"/>
        <v>#N/A</v>
      </c>
      <c r="L850" s="368"/>
      <c r="M850" s="368"/>
      <c r="N850" s="372"/>
      <c r="O850" s="3" t="e">
        <f t="shared" si="818"/>
        <v>#N/A</v>
      </c>
      <c r="P850" s="397" t="e">
        <f t="shared" si="819"/>
        <v>#N/A</v>
      </c>
      <c r="Q850" s="3" t="e">
        <f t="shared" si="820"/>
        <v>#N/A</v>
      </c>
      <c r="R850" s="369" t="e">
        <f t="shared" si="821"/>
        <v>#N/A</v>
      </c>
      <c r="S850" s="369" t="e">
        <f t="shared" si="822"/>
        <v>#N/A</v>
      </c>
      <c r="T850" s="398" t="e">
        <f t="shared" si="823"/>
        <v>#N/A</v>
      </c>
      <c r="U850" s="368"/>
      <c r="V850" s="368"/>
      <c r="W850" s="368"/>
      <c r="X850" s="368"/>
      <c r="Y850" s="368"/>
      <c r="Z850" s="368"/>
      <c r="AA850" s="368"/>
      <c r="AB850" s="368"/>
      <c r="AC850" s="368"/>
      <c r="AD850" s="368"/>
      <c r="AE850" s="368"/>
      <c r="AF850" s="368"/>
      <c r="AG850" s="368"/>
      <c r="AH850" s="368"/>
      <c r="AI850" s="368"/>
      <c r="AJ850" s="368"/>
      <c r="AK850" s="368"/>
      <c r="AL850" s="368"/>
      <c r="AM850" s="368"/>
      <c r="AN850" s="368"/>
    </row>
    <row r="851" spans="1:40" ht="12.75" customHeight="1">
      <c r="A851" s="151">
        <f t="shared" si="811"/>
        <v>66.083333333333329</v>
      </c>
      <c r="B851" s="393">
        <f t="shared" si="824"/>
        <v>3965</v>
      </c>
      <c r="C851" s="186">
        <v>0</v>
      </c>
      <c r="D851" s="394">
        <f t="shared" si="812"/>
        <v>0</v>
      </c>
      <c r="E851" s="395" t="e">
        <f t="shared" ref="E851:F851" si="853">H850</f>
        <v>#N/A</v>
      </c>
      <c r="F851" s="375" t="e">
        <f t="shared" si="853"/>
        <v>#N/A</v>
      </c>
      <c r="G851" s="375" t="e">
        <f t="shared" si="814"/>
        <v>#N/A</v>
      </c>
      <c r="H851" s="395" t="e">
        <f t="shared" si="815"/>
        <v>#N/A</v>
      </c>
      <c r="I851" s="375" t="e">
        <f t="shared" si="816"/>
        <v>#N/A</v>
      </c>
      <c r="J851" s="395" t="e">
        <f t="shared" si="826"/>
        <v>#N/A</v>
      </c>
      <c r="K851" s="396" t="e">
        <f t="shared" si="817"/>
        <v>#N/A</v>
      </c>
      <c r="L851" s="368"/>
      <c r="M851" s="368"/>
      <c r="N851" s="372"/>
      <c r="O851" s="3" t="e">
        <f t="shared" si="818"/>
        <v>#N/A</v>
      </c>
      <c r="P851" s="397" t="e">
        <f t="shared" si="819"/>
        <v>#N/A</v>
      </c>
      <c r="Q851" s="3" t="e">
        <f t="shared" si="820"/>
        <v>#N/A</v>
      </c>
      <c r="R851" s="369" t="e">
        <f t="shared" si="821"/>
        <v>#N/A</v>
      </c>
      <c r="S851" s="369" t="e">
        <f t="shared" si="822"/>
        <v>#N/A</v>
      </c>
      <c r="T851" s="398" t="e">
        <f t="shared" si="823"/>
        <v>#N/A</v>
      </c>
      <c r="U851" s="368"/>
      <c r="V851" s="368"/>
      <c r="W851" s="368"/>
      <c r="X851" s="368"/>
      <c r="Y851" s="368"/>
      <c r="Z851" s="368"/>
      <c r="AA851" s="368"/>
      <c r="AB851" s="368"/>
      <c r="AC851" s="368"/>
      <c r="AD851" s="368"/>
      <c r="AE851" s="368"/>
      <c r="AF851" s="368"/>
      <c r="AG851" s="368"/>
      <c r="AH851" s="368"/>
      <c r="AI851" s="368"/>
      <c r="AJ851" s="368"/>
      <c r="AK851" s="368"/>
      <c r="AL851" s="368"/>
      <c r="AM851" s="368"/>
      <c r="AN851" s="368"/>
    </row>
    <row r="852" spans="1:40" ht="12.75" customHeight="1">
      <c r="A852" s="151">
        <f t="shared" si="811"/>
        <v>66.166666666666671</v>
      </c>
      <c r="B852" s="393">
        <f t="shared" si="824"/>
        <v>3970</v>
      </c>
      <c r="C852" s="186">
        <v>0</v>
      </c>
      <c r="D852" s="394">
        <f t="shared" si="812"/>
        <v>0</v>
      </c>
      <c r="E852" s="395" t="e">
        <f t="shared" ref="E852:F852" si="854">H851</f>
        <v>#N/A</v>
      </c>
      <c r="F852" s="375" t="e">
        <f t="shared" si="854"/>
        <v>#N/A</v>
      </c>
      <c r="G852" s="375" t="e">
        <f t="shared" si="814"/>
        <v>#N/A</v>
      </c>
      <c r="H852" s="395" t="e">
        <f t="shared" si="815"/>
        <v>#N/A</v>
      </c>
      <c r="I852" s="375" t="e">
        <f t="shared" si="816"/>
        <v>#N/A</v>
      </c>
      <c r="J852" s="395" t="e">
        <f t="shared" si="826"/>
        <v>#N/A</v>
      </c>
      <c r="K852" s="396" t="e">
        <f t="shared" si="817"/>
        <v>#N/A</v>
      </c>
      <c r="L852" s="368"/>
      <c r="M852" s="368"/>
      <c r="N852" s="372"/>
      <c r="O852" s="3" t="e">
        <f t="shared" si="818"/>
        <v>#N/A</v>
      </c>
      <c r="P852" s="397" t="e">
        <f t="shared" si="819"/>
        <v>#N/A</v>
      </c>
      <c r="Q852" s="3" t="e">
        <f t="shared" si="820"/>
        <v>#N/A</v>
      </c>
      <c r="R852" s="369" t="e">
        <f t="shared" si="821"/>
        <v>#N/A</v>
      </c>
      <c r="S852" s="369" t="e">
        <f t="shared" si="822"/>
        <v>#N/A</v>
      </c>
      <c r="T852" s="398" t="e">
        <f t="shared" si="823"/>
        <v>#N/A</v>
      </c>
      <c r="U852" s="368"/>
      <c r="V852" s="368"/>
      <c r="W852" s="368"/>
      <c r="X852" s="368"/>
      <c r="Y852" s="368"/>
      <c r="Z852" s="368"/>
      <c r="AA852" s="368"/>
      <c r="AB852" s="368"/>
      <c r="AC852" s="368"/>
      <c r="AD852" s="368"/>
      <c r="AE852" s="368"/>
      <c r="AF852" s="368"/>
      <c r="AG852" s="368"/>
      <c r="AH852" s="368"/>
      <c r="AI852" s="368"/>
      <c r="AJ852" s="368"/>
      <c r="AK852" s="368"/>
      <c r="AL852" s="368"/>
      <c r="AM852" s="368"/>
      <c r="AN852" s="368"/>
    </row>
    <row r="853" spans="1:40" ht="12.75" customHeight="1">
      <c r="A853" s="151">
        <f t="shared" si="811"/>
        <v>66.25</v>
      </c>
      <c r="B853" s="393">
        <f t="shared" si="824"/>
        <v>3975</v>
      </c>
      <c r="C853" s="186">
        <v>0</v>
      </c>
      <c r="D853" s="394">
        <f t="shared" si="812"/>
        <v>0</v>
      </c>
      <c r="E853" s="395" t="e">
        <f t="shared" ref="E853:F853" si="855">H852</f>
        <v>#N/A</v>
      </c>
      <c r="F853" s="375" t="e">
        <f t="shared" si="855"/>
        <v>#N/A</v>
      </c>
      <c r="G853" s="375" t="e">
        <f t="shared" si="814"/>
        <v>#N/A</v>
      </c>
      <c r="H853" s="395" t="e">
        <f t="shared" si="815"/>
        <v>#N/A</v>
      </c>
      <c r="I853" s="375" t="e">
        <f t="shared" si="816"/>
        <v>#N/A</v>
      </c>
      <c r="J853" s="395" t="e">
        <f t="shared" si="826"/>
        <v>#N/A</v>
      </c>
      <c r="K853" s="396" t="e">
        <f t="shared" si="817"/>
        <v>#N/A</v>
      </c>
      <c r="L853" s="368"/>
      <c r="M853" s="368"/>
      <c r="N853" s="372"/>
      <c r="O853" s="3" t="e">
        <f t="shared" si="818"/>
        <v>#N/A</v>
      </c>
      <c r="P853" s="397" t="e">
        <f t="shared" si="819"/>
        <v>#N/A</v>
      </c>
      <c r="Q853" s="3" t="e">
        <f t="shared" si="820"/>
        <v>#N/A</v>
      </c>
      <c r="R853" s="369" t="e">
        <f t="shared" si="821"/>
        <v>#N/A</v>
      </c>
      <c r="S853" s="369" t="e">
        <f t="shared" si="822"/>
        <v>#N/A</v>
      </c>
      <c r="T853" s="398" t="e">
        <f t="shared" si="823"/>
        <v>#N/A</v>
      </c>
      <c r="U853" s="368"/>
      <c r="V853" s="368"/>
      <c r="W853" s="368"/>
      <c r="X853" s="368"/>
      <c r="Y853" s="368"/>
      <c r="Z853" s="368"/>
      <c r="AA853" s="368"/>
      <c r="AB853" s="368"/>
      <c r="AC853" s="368"/>
      <c r="AD853" s="368"/>
      <c r="AE853" s="368"/>
      <c r="AF853" s="368"/>
      <c r="AG853" s="368"/>
      <c r="AH853" s="368"/>
      <c r="AI853" s="368"/>
      <c r="AJ853" s="368"/>
      <c r="AK853" s="368"/>
      <c r="AL853" s="368"/>
      <c r="AM853" s="368"/>
      <c r="AN853" s="368"/>
    </row>
    <row r="854" spans="1:40" ht="12.75" customHeight="1">
      <c r="A854" s="151">
        <f t="shared" si="811"/>
        <v>66.333333333333329</v>
      </c>
      <c r="B854" s="393">
        <f t="shared" si="824"/>
        <v>3980</v>
      </c>
      <c r="C854" s="186">
        <v>0</v>
      </c>
      <c r="D854" s="394">
        <f t="shared" si="812"/>
        <v>0</v>
      </c>
      <c r="E854" s="395" t="e">
        <f t="shared" ref="E854:F854" si="856">H853</f>
        <v>#N/A</v>
      </c>
      <c r="F854" s="375" t="e">
        <f t="shared" si="856"/>
        <v>#N/A</v>
      </c>
      <c r="G854" s="375" t="e">
        <f t="shared" si="814"/>
        <v>#N/A</v>
      </c>
      <c r="H854" s="395" t="e">
        <f t="shared" si="815"/>
        <v>#N/A</v>
      </c>
      <c r="I854" s="375" t="e">
        <f t="shared" si="816"/>
        <v>#N/A</v>
      </c>
      <c r="J854" s="395" t="e">
        <f t="shared" si="826"/>
        <v>#N/A</v>
      </c>
      <c r="K854" s="396" t="e">
        <f t="shared" si="817"/>
        <v>#N/A</v>
      </c>
      <c r="L854" s="368"/>
      <c r="M854" s="368"/>
      <c r="N854" s="372"/>
      <c r="O854" s="3" t="e">
        <f t="shared" si="818"/>
        <v>#N/A</v>
      </c>
      <c r="P854" s="397" t="e">
        <f t="shared" si="819"/>
        <v>#N/A</v>
      </c>
      <c r="Q854" s="3" t="e">
        <f t="shared" si="820"/>
        <v>#N/A</v>
      </c>
      <c r="R854" s="369" t="e">
        <f t="shared" si="821"/>
        <v>#N/A</v>
      </c>
      <c r="S854" s="369" t="e">
        <f t="shared" si="822"/>
        <v>#N/A</v>
      </c>
      <c r="T854" s="398" t="e">
        <f t="shared" si="823"/>
        <v>#N/A</v>
      </c>
      <c r="U854" s="368"/>
      <c r="V854" s="368"/>
      <c r="W854" s="368"/>
      <c r="X854" s="368"/>
      <c r="Y854" s="368"/>
      <c r="Z854" s="368"/>
      <c r="AA854" s="368"/>
      <c r="AB854" s="368"/>
      <c r="AC854" s="368"/>
      <c r="AD854" s="368"/>
      <c r="AE854" s="368"/>
      <c r="AF854" s="368"/>
      <c r="AG854" s="368"/>
      <c r="AH854" s="368"/>
      <c r="AI854" s="368"/>
      <c r="AJ854" s="368"/>
      <c r="AK854" s="368"/>
      <c r="AL854" s="368"/>
      <c r="AM854" s="368"/>
      <c r="AN854" s="368"/>
    </row>
    <row r="855" spans="1:40" ht="12.75" customHeight="1">
      <c r="A855" s="151">
        <f t="shared" si="811"/>
        <v>66.416666666666671</v>
      </c>
      <c r="B855" s="393">
        <f t="shared" si="824"/>
        <v>3985</v>
      </c>
      <c r="C855" s="186">
        <v>0</v>
      </c>
      <c r="D855" s="394">
        <f t="shared" si="812"/>
        <v>0</v>
      </c>
      <c r="E855" s="395" t="e">
        <f t="shared" ref="E855:F855" si="857">H854</f>
        <v>#N/A</v>
      </c>
      <c r="F855" s="375" t="e">
        <f t="shared" si="857"/>
        <v>#N/A</v>
      </c>
      <c r="G855" s="375" t="e">
        <f t="shared" si="814"/>
        <v>#N/A</v>
      </c>
      <c r="H855" s="395" t="e">
        <f t="shared" si="815"/>
        <v>#N/A</v>
      </c>
      <c r="I855" s="375" t="e">
        <f t="shared" si="816"/>
        <v>#N/A</v>
      </c>
      <c r="J855" s="395" t="e">
        <f t="shared" si="826"/>
        <v>#N/A</v>
      </c>
      <c r="K855" s="396" t="e">
        <f t="shared" si="817"/>
        <v>#N/A</v>
      </c>
      <c r="L855" s="368"/>
      <c r="M855" s="368"/>
      <c r="N855" s="372"/>
      <c r="O855" s="3" t="e">
        <f t="shared" si="818"/>
        <v>#N/A</v>
      </c>
      <c r="P855" s="397" t="e">
        <f t="shared" si="819"/>
        <v>#N/A</v>
      </c>
      <c r="Q855" s="3" t="e">
        <f t="shared" si="820"/>
        <v>#N/A</v>
      </c>
      <c r="R855" s="369" t="e">
        <f t="shared" si="821"/>
        <v>#N/A</v>
      </c>
      <c r="S855" s="369" t="e">
        <f t="shared" si="822"/>
        <v>#N/A</v>
      </c>
      <c r="T855" s="398" t="e">
        <f t="shared" si="823"/>
        <v>#N/A</v>
      </c>
      <c r="U855" s="368"/>
      <c r="V855" s="368"/>
      <c r="W855" s="368"/>
      <c r="X855" s="368"/>
      <c r="Y855" s="368"/>
      <c r="Z855" s="368"/>
      <c r="AA855" s="368"/>
      <c r="AB855" s="368"/>
      <c r="AC855" s="368"/>
      <c r="AD855" s="368"/>
      <c r="AE855" s="368"/>
      <c r="AF855" s="368"/>
      <c r="AG855" s="368"/>
      <c r="AH855" s="368"/>
      <c r="AI855" s="368"/>
      <c r="AJ855" s="368"/>
      <c r="AK855" s="368"/>
      <c r="AL855" s="368"/>
      <c r="AM855" s="368"/>
      <c r="AN855" s="368"/>
    </row>
    <row r="856" spans="1:40" ht="12.75" customHeight="1">
      <c r="A856" s="151">
        <f t="shared" si="811"/>
        <v>66.5</v>
      </c>
      <c r="B856" s="393">
        <f t="shared" si="824"/>
        <v>3990</v>
      </c>
      <c r="C856" s="186">
        <v>0</v>
      </c>
      <c r="D856" s="394">
        <f t="shared" si="812"/>
        <v>0</v>
      </c>
      <c r="E856" s="395" t="e">
        <f t="shared" ref="E856:F856" si="858">H855</f>
        <v>#N/A</v>
      </c>
      <c r="F856" s="375" t="e">
        <f t="shared" si="858"/>
        <v>#N/A</v>
      </c>
      <c r="G856" s="375" t="e">
        <f t="shared" si="814"/>
        <v>#N/A</v>
      </c>
      <c r="H856" s="395" t="e">
        <f t="shared" si="815"/>
        <v>#N/A</v>
      </c>
      <c r="I856" s="375" t="e">
        <f t="shared" si="816"/>
        <v>#N/A</v>
      </c>
      <c r="J856" s="395" t="e">
        <f t="shared" si="826"/>
        <v>#N/A</v>
      </c>
      <c r="K856" s="396" t="e">
        <f t="shared" si="817"/>
        <v>#N/A</v>
      </c>
      <c r="L856" s="368"/>
      <c r="M856" s="368"/>
      <c r="N856" s="372"/>
      <c r="O856" s="3" t="e">
        <f t="shared" si="818"/>
        <v>#N/A</v>
      </c>
      <c r="P856" s="397" t="e">
        <f t="shared" si="819"/>
        <v>#N/A</v>
      </c>
      <c r="Q856" s="3" t="e">
        <f t="shared" si="820"/>
        <v>#N/A</v>
      </c>
      <c r="R856" s="369" t="e">
        <f t="shared" si="821"/>
        <v>#N/A</v>
      </c>
      <c r="S856" s="369" t="e">
        <f t="shared" si="822"/>
        <v>#N/A</v>
      </c>
      <c r="T856" s="398" t="e">
        <f t="shared" si="823"/>
        <v>#N/A</v>
      </c>
      <c r="U856" s="368"/>
      <c r="V856" s="368"/>
      <c r="W856" s="368"/>
      <c r="X856" s="368"/>
      <c r="Y856" s="368"/>
      <c r="Z856" s="368"/>
      <c r="AA856" s="368"/>
      <c r="AB856" s="368"/>
      <c r="AC856" s="368"/>
      <c r="AD856" s="368"/>
      <c r="AE856" s="368"/>
      <c r="AF856" s="368"/>
      <c r="AG856" s="368"/>
      <c r="AH856" s="368"/>
      <c r="AI856" s="368"/>
      <c r="AJ856" s="368"/>
      <c r="AK856" s="368"/>
      <c r="AL856" s="368"/>
      <c r="AM856" s="368"/>
      <c r="AN856" s="368"/>
    </row>
    <row r="857" spans="1:40" ht="12.75" customHeight="1">
      <c r="A857" s="151">
        <f t="shared" si="811"/>
        <v>66.583333333333329</v>
      </c>
      <c r="B857" s="393">
        <f t="shared" si="824"/>
        <v>3995</v>
      </c>
      <c r="C857" s="186">
        <v>0</v>
      </c>
      <c r="D857" s="394">
        <f t="shared" si="812"/>
        <v>0</v>
      </c>
      <c r="E857" s="395" t="e">
        <f t="shared" ref="E857:F857" si="859">H856</f>
        <v>#N/A</v>
      </c>
      <c r="F857" s="375" t="e">
        <f t="shared" si="859"/>
        <v>#N/A</v>
      </c>
      <c r="G857" s="375" t="e">
        <f t="shared" si="814"/>
        <v>#N/A</v>
      </c>
      <c r="H857" s="395" t="e">
        <f t="shared" si="815"/>
        <v>#N/A</v>
      </c>
      <c r="I857" s="375" t="e">
        <f t="shared" si="816"/>
        <v>#N/A</v>
      </c>
      <c r="J857" s="395" t="e">
        <f t="shared" si="826"/>
        <v>#N/A</v>
      </c>
      <c r="K857" s="396" t="e">
        <f t="shared" si="817"/>
        <v>#N/A</v>
      </c>
      <c r="L857" s="368"/>
      <c r="M857" s="368"/>
      <c r="N857" s="372"/>
      <c r="O857" s="3" t="e">
        <f t="shared" si="818"/>
        <v>#N/A</v>
      </c>
      <c r="P857" s="397" t="e">
        <f t="shared" si="819"/>
        <v>#N/A</v>
      </c>
      <c r="Q857" s="3" t="e">
        <f t="shared" si="820"/>
        <v>#N/A</v>
      </c>
      <c r="R857" s="369" t="e">
        <f t="shared" si="821"/>
        <v>#N/A</v>
      </c>
      <c r="S857" s="369" t="e">
        <f t="shared" si="822"/>
        <v>#N/A</v>
      </c>
      <c r="T857" s="398" t="e">
        <f t="shared" si="823"/>
        <v>#N/A</v>
      </c>
      <c r="U857" s="368"/>
      <c r="V857" s="368"/>
      <c r="W857" s="368"/>
      <c r="X857" s="368"/>
      <c r="Y857" s="368"/>
      <c r="Z857" s="368"/>
      <c r="AA857" s="368"/>
      <c r="AB857" s="368"/>
      <c r="AC857" s="368"/>
      <c r="AD857" s="368"/>
      <c r="AE857" s="368"/>
      <c r="AF857" s="368"/>
      <c r="AG857" s="368"/>
      <c r="AH857" s="368"/>
      <c r="AI857" s="368"/>
      <c r="AJ857" s="368"/>
      <c r="AK857" s="368"/>
      <c r="AL857" s="368"/>
      <c r="AM857" s="368"/>
      <c r="AN857" s="368"/>
    </row>
    <row r="858" spans="1:40" ht="12.75" customHeight="1">
      <c r="A858" s="151">
        <f t="shared" si="811"/>
        <v>66.666666666666671</v>
      </c>
      <c r="B858" s="393">
        <f t="shared" si="824"/>
        <v>4000</v>
      </c>
      <c r="C858" s="186">
        <v>0</v>
      </c>
      <c r="D858" s="394">
        <f t="shared" si="812"/>
        <v>0</v>
      </c>
      <c r="E858" s="395" t="e">
        <f t="shared" ref="E858:F858" si="860">H857</f>
        <v>#N/A</v>
      </c>
      <c r="F858" s="375" t="e">
        <f t="shared" si="860"/>
        <v>#N/A</v>
      </c>
      <c r="G858" s="375" t="e">
        <f t="shared" si="814"/>
        <v>#N/A</v>
      </c>
      <c r="H858" s="395" t="e">
        <f t="shared" si="815"/>
        <v>#N/A</v>
      </c>
      <c r="I858" s="375" t="e">
        <f t="shared" si="816"/>
        <v>#N/A</v>
      </c>
      <c r="J858" s="395" t="e">
        <f t="shared" si="826"/>
        <v>#N/A</v>
      </c>
      <c r="K858" s="396" t="e">
        <f t="shared" si="817"/>
        <v>#N/A</v>
      </c>
      <c r="L858" s="368"/>
      <c r="M858" s="368"/>
      <c r="N858" s="372"/>
      <c r="O858" s="3" t="e">
        <f t="shared" si="818"/>
        <v>#N/A</v>
      </c>
      <c r="P858" s="397" t="e">
        <f t="shared" si="819"/>
        <v>#N/A</v>
      </c>
      <c r="Q858" s="3" t="e">
        <f t="shared" si="820"/>
        <v>#N/A</v>
      </c>
      <c r="R858" s="369" t="e">
        <f t="shared" si="821"/>
        <v>#N/A</v>
      </c>
      <c r="S858" s="369" t="e">
        <f t="shared" si="822"/>
        <v>#N/A</v>
      </c>
      <c r="T858" s="398" t="e">
        <f t="shared" si="823"/>
        <v>#N/A</v>
      </c>
      <c r="U858" s="368"/>
      <c r="V858" s="368"/>
      <c r="W858" s="368"/>
      <c r="X858" s="368"/>
      <c r="Y858" s="368"/>
      <c r="Z858" s="368"/>
      <c r="AA858" s="368"/>
      <c r="AB858" s="368"/>
      <c r="AC858" s="368"/>
      <c r="AD858" s="368"/>
      <c r="AE858" s="368"/>
      <c r="AF858" s="368"/>
      <c r="AG858" s="368"/>
      <c r="AH858" s="368"/>
      <c r="AI858" s="368"/>
      <c r="AJ858" s="368"/>
      <c r="AK858" s="368"/>
      <c r="AL858" s="368"/>
      <c r="AM858" s="368"/>
      <c r="AN858" s="368"/>
    </row>
    <row r="859" spans="1:40" ht="12.75" customHeight="1">
      <c r="A859" s="151">
        <f t="shared" si="811"/>
        <v>66.75</v>
      </c>
      <c r="B859" s="393">
        <f t="shared" si="824"/>
        <v>4005</v>
      </c>
      <c r="C859" s="186">
        <v>0</v>
      </c>
      <c r="D859" s="394">
        <f t="shared" si="812"/>
        <v>0</v>
      </c>
      <c r="E859" s="395" t="e">
        <f t="shared" ref="E859:F859" si="861">H858</f>
        <v>#N/A</v>
      </c>
      <c r="F859" s="375" t="e">
        <f t="shared" si="861"/>
        <v>#N/A</v>
      </c>
      <c r="G859" s="375" t="e">
        <f t="shared" si="814"/>
        <v>#N/A</v>
      </c>
      <c r="H859" s="395" t="e">
        <f t="shared" si="815"/>
        <v>#N/A</v>
      </c>
      <c r="I859" s="375" t="e">
        <f t="shared" si="816"/>
        <v>#N/A</v>
      </c>
      <c r="J859" s="395" t="e">
        <f t="shared" si="826"/>
        <v>#N/A</v>
      </c>
      <c r="K859" s="396" t="e">
        <f t="shared" si="817"/>
        <v>#N/A</v>
      </c>
      <c r="L859" s="368"/>
      <c r="M859" s="368"/>
      <c r="N859" s="372"/>
      <c r="O859" s="3" t="e">
        <f t="shared" si="818"/>
        <v>#N/A</v>
      </c>
      <c r="P859" s="397" t="e">
        <f t="shared" si="819"/>
        <v>#N/A</v>
      </c>
      <c r="Q859" s="3" t="e">
        <f t="shared" si="820"/>
        <v>#N/A</v>
      </c>
      <c r="R859" s="369" t="e">
        <f t="shared" si="821"/>
        <v>#N/A</v>
      </c>
      <c r="S859" s="369" t="e">
        <f t="shared" si="822"/>
        <v>#N/A</v>
      </c>
      <c r="T859" s="398" t="e">
        <f t="shared" si="823"/>
        <v>#N/A</v>
      </c>
      <c r="U859" s="368"/>
      <c r="V859" s="368"/>
      <c r="W859" s="368"/>
      <c r="X859" s="368"/>
      <c r="Y859" s="368"/>
      <c r="Z859" s="368"/>
      <c r="AA859" s="368"/>
      <c r="AB859" s="368"/>
      <c r="AC859" s="368"/>
      <c r="AD859" s="368"/>
      <c r="AE859" s="368"/>
      <c r="AF859" s="368"/>
      <c r="AG859" s="368"/>
      <c r="AH859" s="368"/>
      <c r="AI859" s="368"/>
      <c r="AJ859" s="368"/>
      <c r="AK859" s="368"/>
      <c r="AL859" s="368"/>
      <c r="AM859" s="368"/>
      <c r="AN859" s="368"/>
    </row>
    <row r="860" spans="1:40" ht="12.75" customHeight="1">
      <c r="A860" s="151">
        <f t="shared" si="811"/>
        <v>66.833333333333329</v>
      </c>
      <c r="B860" s="393">
        <f t="shared" si="824"/>
        <v>4010</v>
      </c>
      <c r="C860" s="186">
        <v>0</v>
      </c>
      <c r="D860" s="394">
        <f t="shared" si="812"/>
        <v>0</v>
      </c>
      <c r="E860" s="395" t="e">
        <f t="shared" ref="E860:F860" si="862">H859</f>
        <v>#N/A</v>
      </c>
      <c r="F860" s="375" t="e">
        <f t="shared" si="862"/>
        <v>#N/A</v>
      </c>
      <c r="G860" s="375" t="e">
        <f t="shared" si="814"/>
        <v>#N/A</v>
      </c>
      <c r="H860" s="395" t="e">
        <f t="shared" si="815"/>
        <v>#N/A</v>
      </c>
      <c r="I860" s="375" t="e">
        <f t="shared" si="816"/>
        <v>#N/A</v>
      </c>
      <c r="J860" s="395" t="e">
        <f t="shared" si="826"/>
        <v>#N/A</v>
      </c>
      <c r="K860" s="396" t="e">
        <f t="shared" si="817"/>
        <v>#N/A</v>
      </c>
      <c r="L860" s="368"/>
      <c r="M860" s="368"/>
      <c r="N860" s="372"/>
      <c r="O860" s="3" t="e">
        <f t="shared" si="818"/>
        <v>#N/A</v>
      </c>
      <c r="P860" s="397" t="e">
        <f t="shared" si="819"/>
        <v>#N/A</v>
      </c>
      <c r="Q860" s="3" t="e">
        <f t="shared" si="820"/>
        <v>#N/A</v>
      </c>
      <c r="R860" s="369" t="e">
        <f t="shared" si="821"/>
        <v>#N/A</v>
      </c>
      <c r="S860" s="369" t="e">
        <f t="shared" si="822"/>
        <v>#N/A</v>
      </c>
      <c r="T860" s="398" t="e">
        <f t="shared" si="823"/>
        <v>#N/A</v>
      </c>
      <c r="U860" s="368"/>
      <c r="V860" s="368"/>
      <c r="W860" s="368"/>
      <c r="X860" s="368"/>
      <c r="Y860" s="368"/>
      <c r="Z860" s="368"/>
      <c r="AA860" s="368"/>
      <c r="AB860" s="368"/>
      <c r="AC860" s="368"/>
      <c r="AD860" s="368"/>
      <c r="AE860" s="368"/>
      <c r="AF860" s="368"/>
      <c r="AG860" s="368"/>
      <c r="AH860" s="368"/>
      <c r="AI860" s="368"/>
      <c r="AJ860" s="368"/>
      <c r="AK860" s="368"/>
      <c r="AL860" s="368"/>
      <c r="AM860" s="368"/>
      <c r="AN860" s="368"/>
    </row>
    <row r="861" spans="1:40" ht="12.75" customHeight="1">
      <c r="A861" s="151">
        <f t="shared" si="811"/>
        <v>66.916666666666671</v>
      </c>
      <c r="B861" s="393">
        <f t="shared" si="824"/>
        <v>4015</v>
      </c>
      <c r="C861" s="186">
        <v>0</v>
      </c>
      <c r="D861" s="394">
        <f t="shared" si="812"/>
        <v>0</v>
      </c>
      <c r="E861" s="395" t="e">
        <f t="shared" ref="E861:F861" si="863">H860</f>
        <v>#N/A</v>
      </c>
      <c r="F861" s="375" t="e">
        <f t="shared" si="863"/>
        <v>#N/A</v>
      </c>
      <c r="G861" s="375" t="e">
        <f t="shared" si="814"/>
        <v>#N/A</v>
      </c>
      <c r="H861" s="395" t="e">
        <f t="shared" si="815"/>
        <v>#N/A</v>
      </c>
      <c r="I861" s="375" t="e">
        <f t="shared" si="816"/>
        <v>#N/A</v>
      </c>
      <c r="J861" s="395" t="e">
        <f t="shared" si="826"/>
        <v>#N/A</v>
      </c>
      <c r="K861" s="396" t="e">
        <f t="shared" si="817"/>
        <v>#N/A</v>
      </c>
      <c r="L861" s="368"/>
      <c r="M861" s="368"/>
      <c r="N861" s="372"/>
      <c r="O861" s="3" t="e">
        <f t="shared" si="818"/>
        <v>#N/A</v>
      </c>
      <c r="P861" s="397" t="e">
        <f t="shared" si="819"/>
        <v>#N/A</v>
      </c>
      <c r="Q861" s="3" t="e">
        <f t="shared" si="820"/>
        <v>#N/A</v>
      </c>
      <c r="R861" s="369" t="e">
        <f t="shared" si="821"/>
        <v>#N/A</v>
      </c>
      <c r="S861" s="369" t="e">
        <f t="shared" si="822"/>
        <v>#N/A</v>
      </c>
      <c r="T861" s="398" t="e">
        <f t="shared" si="823"/>
        <v>#N/A</v>
      </c>
      <c r="U861" s="368"/>
      <c r="V861" s="368"/>
      <c r="W861" s="368"/>
      <c r="X861" s="368"/>
      <c r="Y861" s="368"/>
      <c r="Z861" s="368"/>
      <c r="AA861" s="368"/>
      <c r="AB861" s="368"/>
      <c r="AC861" s="368"/>
      <c r="AD861" s="368"/>
      <c r="AE861" s="368"/>
      <c r="AF861" s="368"/>
      <c r="AG861" s="368"/>
      <c r="AH861" s="368"/>
      <c r="AI861" s="368"/>
      <c r="AJ861" s="368"/>
      <c r="AK861" s="368"/>
      <c r="AL861" s="368"/>
      <c r="AM861" s="368"/>
      <c r="AN861" s="368"/>
    </row>
    <row r="862" spans="1:40" ht="12.75" customHeight="1">
      <c r="A862" s="151">
        <f t="shared" si="811"/>
        <v>67</v>
      </c>
      <c r="B862" s="393">
        <f t="shared" si="824"/>
        <v>4020</v>
      </c>
      <c r="C862" s="186">
        <v>0</v>
      </c>
      <c r="D862" s="394">
        <f t="shared" si="812"/>
        <v>0</v>
      </c>
      <c r="E862" s="395" t="e">
        <f t="shared" ref="E862:F862" si="864">H861</f>
        <v>#N/A</v>
      </c>
      <c r="F862" s="375" t="e">
        <f t="shared" si="864"/>
        <v>#N/A</v>
      </c>
      <c r="G862" s="375" t="e">
        <f t="shared" si="814"/>
        <v>#N/A</v>
      </c>
      <c r="H862" s="395" t="e">
        <f t="shared" si="815"/>
        <v>#N/A</v>
      </c>
      <c r="I862" s="375" t="e">
        <f t="shared" si="816"/>
        <v>#N/A</v>
      </c>
      <c r="J862" s="395" t="e">
        <f t="shared" si="826"/>
        <v>#N/A</v>
      </c>
      <c r="K862" s="396" t="e">
        <f t="shared" si="817"/>
        <v>#N/A</v>
      </c>
      <c r="L862" s="368"/>
      <c r="M862" s="368"/>
      <c r="N862" s="372"/>
      <c r="O862" s="3" t="e">
        <f t="shared" si="818"/>
        <v>#N/A</v>
      </c>
      <c r="P862" s="397" t="e">
        <f t="shared" si="819"/>
        <v>#N/A</v>
      </c>
      <c r="Q862" s="3" t="e">
        <f t="shared" si="820"/>
        <v>#N/A</v>
      </c>
      <c r="R862" s="369" t="e">
        <f t="shared" si="821"/>
        <v>#N/A</v>
      </c>
      <c r="S862" s="369" t="e">
        <f t="shared" si="822"/>
        <v>#N/A</v>
      </c>
      <c r="T862" s="398" t="e">
        <f t="shared" si="823"/>
        <v>#N/A</v>
      </c>
      <c r="U862" s="368"/>
      <c r="V862" s="368"/>
      <c r="W862" s="368"/>
      <c r="X862" s="368"/>
      <c r="Y862" s="368"/>
      <c r="Z862" s="368"/>
      <c r="AA862" s="368"/>
      <c r="AB862" s="368"/>
      <c r="AC862" s="368"/>
      <c r="AD862" s="368"/>
      <c r="AE862" s="368"/>
      <c r="AF862" s="368"/>
      <c r="AG862" s="368"/>
      <c r="AH862" s="368"/>
      <c r="AI862" s="368"/>
      <c r="AJ862" s="368"/>
      <c r="AK862" s="368"/>
      <c r="AL862" s="368"/>
      <c r="AM862" s="368"/>
      <c r="AN862" s="368"/>
    </row>
    <row r="863" spans="1:40" ht="12.75" customHeight="1">
      <c r="A863" s="151">
        <f t="shared" si="811"/>
        <v>67.083333333333329</v>
      </c>
      <c r="B863" s="393">
        <f t="shared" si="824"/>
        <v>4025</v>
      </c>
      <c r="C863" s="186">
        <v>0</v>
      </c>
      <c r="D863" s="394">
        <f t="shared" si="812"/>
        <v>0</v>
      </c>
      <c r="E863" s="395" t="e">
        <f t="shared" ref="E863:F863" si="865">H862</f>
        <v>#N/A</v>
      </c>
      <c r="F863" s="375" t="e">
        <f t="shared" si="865"/>
        <v>#N/A</v>
      </c>
      <c r="G863" s="375" t="e">
        <f t="shared" si="814"/>
        <v>#N/A</v>
      </c>
      <c r="H863" s="395" t="e">
        <f t="shared" si="815"/>
        <v>#N/A</v>
      </c>
      <c r="I863" s="375" t="e">
        <f t="shared" si="816"/>
        <v>#N/A</v>
      </c>
      <c r="J863" s="395" t="e">
        <f t="shared" si="826"/>
        <v>#N/A</v>
      </c>
      <c r="K863" s="396" t="e">
        <f t="shared" si="817"/>
        <v>#N/A</v>
      </c>
      <c r="L863" s="368"/>
      <c r="M863" s="368"/>
      <c r="N863" s="372"/>
      <c r="O863" s="3" t="e">
        <f t="shared" si="818"/>
        <v>#N/A</v>
      </c>
      <c r="P863" s="397" t="e">
        <f t="shared" si="819"/>
        <v>#N/A</v>
      </c>
      <c r="Q863" s="3" t="e">
        <f t="shared" si="820"/>
        <v>#N/A</v>
      </c>
      <c r="R863" s="369" t="e">
        <f t="shared" si="821"/>
        <v>#N/A</v>
      </c>
      <c r="S863" s="369" t="e">
        <f t="shared" si="822"/>
        <v>#N/A</v>
      </c>
      <c r="T863" s="398" t="e">
        <f t="shared" si="823"/>
        <v>#N/A</v>
      </c>
      <c r="U863" s="368"/>
      <c r="V863" s="368"/>
      <c r="W863" s="368"/>
      <c r="X863" s="368"/>
      <c r="Y863" s="368"/>
      <c r="Z863" s="368"/>
      <c r="AA863" s="368"/>
      <c r="AB863" s="368"/>
      <c r="AC863" s="368"/>
      <c r="AD863" s="368"/>
      <c r="AE863" s="368"/>
      <c r="AF863" s="368"/>
      <c r="AG863" s="368"/>
      <c r="AH863" s="368"/>
      <c r="AI863" s="368"/>
      <c r="AJ863" s="368"/>
      <c r="AK863" s="368"/>
      <c r="AL863" s="368"/>
      <c r="AM863" s="368"/>
      <c r="AN863" s="368"/>
    </row>
    <row r="864" spans="1:40" ht="12.75" customHeight="1">
      <c r="A864" s="151">
        <f t="shared" si="811"/>
        <v>67.166666666666671</v>
      </c>
      <c r="B864" s="393">
        <f t="shared" si="824"/>
        <v>4030</v>
      </c>
      <c r="C864" s="186">
        <v>0</v>
      </c>
      <c r="D864" s="394">
        <f t="shared" si="812"/>
        <v>0</v>
      </c>
      <c r="E864" s="395" t="e">
        <f t="shared" ref="E864:F864" si="866">H863</f>
        <v>#N/A</v>
      </c>
      <c r="F864" s="375" t="e">
        <f t="shared" si="866"/>
        <v>#N/A</v>
      </c>
      <c r="G864" s="375" t="e">
        <f t="shared" si="814"/>
        <v>#N/A</v>
      </c>
      <c r="H864" s="395" t="e">
        <f t="shared" si="815"/>
        <v>#N/A</v>
      </c>
      <c r="I864" s="375" t="e">
        <f t="shared" si="816"/>
        <v>#N/A</v>
      </c>
      <c r="J864" s="395" t="e">
        <f t="shared" si="826"/>
        <v>#N/A</v>
      </c>
      <c r="K864" s="396" t="e">
        <f t="shared" si="817"/>
        <v>#N/A</v>
      </c>
      <c r="L864" s="368"/>
      <c r="M864" s="368"/>
      <c r="N864" s="372"/>
      <c r="O864" s="3" t="e">
        <f t="shared" si="818"/>
        <v>#N/A</v>
      </c>
      <c r="P864" s="397" t="e">
        <f t="shared" si="819"/>
        <v>#N/A</v>
      </c>
      <c r="Q864" s="3" t="e">
        <f t="shared" si="820"/>
        <v>#N/A</v>
      </c>
      <c r="R864" s="369" t="e">
        <f t="shared" si="821"/>
        <v>#N/A</v>
      </c>
      <c r="S864" s="369" t="e">
        <f t="shared" si="822"/>
        <v>#N/A</v>
      </c>
      <c r="T864" s="398" t="e">
        <f t="shared" si="823"/>
        <v>#N/A</v>
      </c>
      <c r="U864" s="368"/>
      <c r="V864" s="368"/>
      <c r="W864" s="368"/>
      <c r="X864" s="368"/>
      <c r="Y864" s="368"/>
      <c r="Z864" s="368"/>
      <c r="AA864" s="368"/>
      <c r="AB864" s="368"/>
      <c r="AC864" s="368"/>
      <c r="AD864" s="368"/>
      <c r="AE864" s="368"/>
      <c r="AF864" s="368"/>
      <c r="AG864" s="368"/>
      <c r="AH864" s="368"/>
      <c r="AI864" s="368"/>
      <c r="AJ864" s="368"/>
      <c r="AK864" s="368"/>
      <c r="AL864" s="368"/>
      <c r="AM864" s="368"/>
      <c r="AN864" s="368"/>
    </row>
    <row r="865" spans="1:40" ht="12.75" customHeight="1">
      <c r="A865" s="151">
        <f t="shared" si="811"/>
        <v>67.25</v>
      </c>
      <c r="B865" s="393">
        <f t="shared" si="824"/>
        <v>4035</v>
      </c>
      <c r="C865" s="186">
        <v>0</v>
      </c>
      <c r="D865" s="394">
        <f t="shared" si="812"/>
        <v>0</v>
      </c>
      <c r="E865" s="395" t="e">
        <f t="shared" ref="E865:F865" si="867">H864</f>
        <v>#N/A</v>
      </c>
      <c r="F865" s="375" t="e">
        <f t="shared" si="867"/>
        <v>#N/A</v>
      </c>
      <c r="G865" s="375" t="e">
        <f t="shared" si="814"/>
        <v>#N/A</v>
      </c>
      <c r="H865" s="395" t="e">
        <f t="shared" si="815"/>
        <v>#N/A</v>
      </c>
      <c r="I865" s="375" t="e">
        <f t="shared" si="816"/>
        <v>#N/A</v>
      </c>
      <c r="J865" s="395" t="e">
        <f t="shared" si="826"/>
        <v>#N/A</v>
      </c>
      <c r="K865" s="396" t="e">
        <f t="shared" si="817"/>
        <v>#N/A</v>
      </c>
      <c r="L865" s="368"/>
      <c r="M865" s="368"/>
      <c r="N865" s="372"/>
      <c r="O865" s="3" t="e">
        <f t="shared" si="818"/>
        <v>#N/A</v>
      </c>
      <c r="P865" s="397" t="e">
        <f t="shared" si="819"/>
        <v>#N/A</v>
      </c>
      <c r="Q865" s="3" t="e">
        <f t="shared" si="820"/>
        <v>#N/A</v>
      </c>
      <c r="R865" s="369" t="e">
        <f t="shared" si="821"/>
        <v>#N/A</v>
      </c>
      <c r="S865" s="369" t="e">
        <f t="shared" si="822"/>
        <v>#N/A</v>
      </c>
      <c r="T865" s="398" t="e">
        <f t="shared" si="823"/>
        <v>#N/A</v>
      </c>
      <c r="U865" s="368"/>
      <c r="V865" s="368"/>
      <c r="W865" s="368"/>
      <c r="X865" s="368"/>
      <c r="Y865" s="368"/>
      <c r="Z865" s="368"/>
      <c r="AA865" s="368"/>
      <c r="AB865" s="368"/>
      <c r="AC865" s="368"/>
      <c r="AD865" s="368"/>
      <c r="AE865" s="368"/>
      <c r="AF865" s="368"/>
      <c r="AG865" s="368"/>
      <c r="AH865" s="368"/>
      <c r="AI865" s="368"/>
      <c r="AJ865" s="368"/>
      <c r="AK865" s="368"/>
      <c r="AL865" s="368"/>
      <c r="AM865" s="368"/>
      <c r="AN865" s="368"/>
    </row>
    <row r="866" spans="1:40" ht="12.75" customHeight="1">
      <c r="A866" s="151">
        <f t="shared" si="811"/>
        <v>67.333333333333329</v>
      </c>
      <c r="B866" s="393">
        <f t="shared" si="824"/>
        <v>4040</v>
      </c>
      <c r="C866" s="186">
        <v>0</v>
      </c>
      <c r="D866" s="394">
        <f t="shared" si="812"/>
        <v>0</v>
      </c>
      <c r="E866" s="395" t="e">
        <f t="shared" ref="E866:F866" si="868">H865</f>
        <v>#N/A</v>
      </c>
      <c r="F866" s="375" t="e">
        <f t="shared" si="868"/>
        <v>#N/A</v>
      </c>
      <c r="G866" s="375" t="e">
        <f t="shared" si="814"/>
        <v>#N/A</v>
      </c>
      <c r="H866" s="395" t="e">
        <f t="shared" si="815"/>
        <v>#N/A</v>
      </c>
      <c r="I866" s="375" t="e">
        <f t="shared" si="816"/>
        <v>#N/A</v>
      </c>
      <c r="J866" s="395" t="e">
        <f t="shared" si="826"/>
        <v>#N/A</v>
      </c>
      <c r="K866" s="396" t="e">
        <f t="shared" si="817"/>
        <v>#N/A</v>
      </c>
      <c r="L866" s="368"/>
      <c r="M866" s="368"/>
      <c r="N866" s="372"/>
      <c r="O866" s="3" t="e">
        <f t="shared" si="818"/>
        <v>#N/A</v>
      </c>
      <c r="P866" s="397" t="e">
        <f t="shared" si="819"/>
        <v>#N/A</v>
      </c>
      <c r="Q866" s="3" t="e">
        <f t="shared" si="820"/>
        <v>#N/A</v>
      </c>
      <c r="R866" s="369" t="e">
        <f t="shared" si="821"/>
        <v>#N/A</v>
      </c>
      <c r="S866" s="369" t="e">
        <f t="shared" si="822"/>
        <v>#N/A</v>
      </c>
      <c r="T866" s="398" t="e">
        <f t="shared" si="823"/>
        <v>#N/A</v>
      </c>
      <c r="U866" s="368"/>
      <c r="V866" s="368"/>
      <c r="W866" s="368"/>
      <c r="X866" s="368"/>
      <c r="Y866" s="368"/>
      <c r="Z866" s="368"/>
      <c r="AA866" s="368"/>
      <c r="AB866" s="368"/>
      <c r="AC866" s="368"/>
      <c r="AD866" s="368"/>
      <c r="AE866" s="368"/>
      <c r="AF866" s="368"/>
      <c r="AG866" s="368"/>
      <c r="AH866" s="368"/>
      <c r="AI866" s="368"/>
      <c r="AJ866" s="368"/>
      <c r="AK866" s="368"/>
      <c r="AL866" s="368"/>
      <c r="AM866" s="368"/>
      <c r="AN866" s="368"/>
    </row>
    <row r="867" spans="1:40" ht="12.75" customHeight="1">
      <c r="A867" s="151">
        <f t="shared" si="811"/>
        <v>67.416666666666671</v>
      </c>
      <c r="B867" s="393">
        <f t="shared" si="824"/>
        <v>4045</v>
      </c>
      <c r="C867" s="186">
        <v>0</v>
      </c>
      <c r="D867" s="394">
        <f t="shared" si="812"/>
        <v>0</v>
      </c>
      <c r="E867" s="395" t="e">
        <f t="shared" ref="E867:F867" si="869">H866</f>
        <v>#N/A</v>
      </c>
      <c r="F867" s="375" t="e">
        <f t="shared" si="869"/>
        <v>#N/A</v>
      </c>
      <c r="G867" s="375" t="e">
        <f t="shared" si="814"/>
        <v>#N/A</v>
      </c>
      <c r="H867" s="395" t="e">
        <f t="shared" si="815"/>
        <v>#N/A</v>
      </c>
      <c r="I867" s="375" t="e">
        <f t="shared" si="816"/>
        <v>#N/A</v>
      </c>
      <c r="J867" s="395" t="e">
        <f t="shared" si="826"/>
        <v>#N/A</v>
      </c>
      <c r="K867" s="396" t="e">
        <f t="shared" si="817"/>
        <v>#N/A</v>
      </c>
      <c r="L867" s="368"/>
      <c r="M867" s="368"/>
      <c r="N867" s="372"/>
      <c r="O867" s="3" t="e">
        <f t="shared" si="818"/>
        <v>#N/A</v>
      </c>
      <c r="P867" s="397" t="e">
        <f t="shared" si="819"/>
        <v>#N/A</v>
      </c>
      <c r="Q867" s="3" t="e">
        <f t="shared" si="820"/>
        <v>#N/A</v>
      </c>
      <c r="R867" s="369" t="e">
        <f t="shared" si="821"/>
        <v>#N/A</v>
      </c>
      <c r="S867" s="369" t="e">
        <f t="shared" si="822"/>
        <v>#N/A</v>
      </c>
      <c r="T867" s="398" t="e">
        <f t="shared" si="823"/>
        <v>#N/A</v>
      </c>
      <c r="U867" s="368"/>
      <c r="V867" s="368"/>
      <c r="W867" s="368"/>
      <c r="X867" s="368"/>
      <c r="Y867" s="368"/>
      <c r="Z867" s="368"/>
      <c r="AA867" s="368"/>
      <c r="AB867" s="368"/>
      <c r="AC867" s="368"/>
      <c r="AD867" s="368"/>
      <c r="AE867" s="368"/>
      <c r="AF867" s="368"/>
      <c r="AG867" s="368"/>
      <c r="AH867" s="368"/>
      <c r="AI867" s="368"/>
      <c r="AJ867" s="368"/>
      <c r="AK867" s="368"/>
      <c r="AL867" s="368"/>
      <c r="AM867" s="368"/>
      <c r="AN867" s="368"/>
    </row>
    <row r="868" spans="1:40" ht="12.75" customHeight="1">
      <c r="A868" s="151">
        <f t="shared" si="811"/>
        <v>67.5</v>
      </c>
      <c r="B868" s="393">
        <f t="shared" si="824"/>
        <v>4050</v>
      </c>
      <c r="C868" s="186">
        <v>0</v>
      </c>
      <c r="D868" s="394">
        <f t="shared" si="812"/>
        <v>0</v>
      </c>
      <c r="E868" s="395" t="e">
        <f t="shared" ref="E868:F868" si="870">H867</f>
        <v>#N/A</v>
      </c>
      <c r="F868" s="375" t="e">
        <f t="shared" si="870"/>
        <v>#N/A</v>
      </c>
      <c r="G868" s="375" t="e">
        <f t="shared" si="814"/>
        <v>#N/A</v>
      </c>
      <c r="H868" s="395" t="e">
        <f t="shared" si="815"/>
        <v>#N/A</v>
      </c>
      <c r="I868" s="375" t="e">
        <f t="shared" si="816"/>
        <v>#N/A</v>
      </c>
      <c r="J868" s="395" t="e">
        <f t="shared" si="826"/>
        <v>#N/A</v>
      </c>
      <c r="K868" s="396" t="e">
        <f t="shared" si="817"/>
        <v>#N/A</v>
      </c>
      <c r="L868" s="368"/>
      <c r="M868" s="368"/>
      <c r="N868" s="372"/>
      <c r="O868" s="3" t="e">
        <f t="shared" si="818"/>
        <v>#N/A</v>
      </c>
      <c r="P868" s="397" t="e">
        <f t="shared" si="819"/>
        <v>#N/A</v>
      </c>
      <c r="Q868" s="3" t="e">
        <f t="shared" si="820"/>
        <v>#N/A</v>
      </c>
      <c r="R868" s="369" t="e">
        <f t="shared" si="821"/>
        <v>#N/A</v>
      </c>
      <c r="S868" s="369" t="e">
        <f t="shared" si="822"/>
        <v>#N/A</v>
      </c>
      <c r="T868" s="398" t="e">
        <f t="shared" si="823"/>
        <v>#N/A</v>
      </c>
      <c r="U868" s="368"/>
      <c r="V868" s="368"/>
      <c r="W868" s="368"/>
      <c r="X868" s="368"/>
      <c r="Y868" s="368"/>
      <c r="Z868" s="368"/>
      <c r="AA868" s="368"/>
      <c r="AB868" s="368"/>
      <c r="AC868" s="368"/>
      <c r="AD868" s="368"/>
      <c r="AE868" s="368"/>
      <c r="AF868" s="368"/>
      <c r="AG868" s="368"/>
      <c r="AH868" s="368"/>
      <c r="AI868" s="368"/>
      <c r="AJ868" s="368"/>
      <c r="AK868" s="368"/>
      <c r="AL868" s="368"/>
      <c r="AM868" s="368"/>
      <c r="AN868" s="368"/>
    </row>
    <row r="869" spans="1:40" ht="12.75" customHeight="1">
      <c r="A869" s="151">
        <f t="shared" si="811"/>
        <v>67.583333333333329</v>
      </c>
      <c r="B869" s="393">
        <f t="shared" si="824"/>
        <v>4055</v>
      </c>
      <c r="C869" s="186">
        <v>0</v>
      </c>
      <c r="D869" s="394">
        <f t="shared" si="812"/>
        <v>0</v>
      </c>
      <c r="E869" s="395" t="e">
        <f t="shared" ref="E869:F869" si="871">H868</f>
        <v>#N/A</v>
      </c>
      <c r="F869" s="375" t="e">
        <f t="shared" si="871"/>
        <v>#N/A</v>
      </c>
      <c r="G869" s="375" t="e">
        <f t="shared" si="814"/>
        <v>#N/A</v>
      </c>
      <c r="H869" s="395" t="e">
        <f t="shared" si="815"/>
        <v>#N/A</v>
      </c>
      <c r="I869" s="375" t="e">
        <f t="shared" si="816"/>
        <v>#N/A</v>
      </c>
      <c r="J869" s="395" t="e">
        <f t="shared" si="826"/>
        <v>#N/A</v>
      </c>
      <c r="K869" s="396" t="e">
        <f t="shared" si="817"/>
        <v>#N/A</v>
      </c>
      <c r="L869" s="368"/>
      <c r="M869" s="368"/>
      <c r="N869" s="372"/>
      <c r="O869" s="3" t="e">
        <f t="shared" si="818"/>
        <v>#N/A</v>
      </c>
      <c r="P869" s="397" t="e">
        <f t="shared" si="819"/>
        <v>#N/A</v>
      </c>
      <c r="Q869" s="3" t="e">
        <f t="shared" si="820"/>
        <v>#N/A</v>
      </c>
      <c r="R869" s="369" t="e">
        <f t="shared" si="821"/>
        <v>#N/A</v>
      </c>
      <c r="S869" s="369" t="e">
        <f t="shared" si="822"/>
        <v>#N/A</v>
      </c>
      <c r="T869" s="398" t="e">
        <f t="shared" si="823"/>
        <v>#N/A</v>
      </c>
      <c r="U869" s="368"/>
      <c r="V869" s="368"/>
      <c r="W869" s="368"/>
      <c r="X869" s="368"/>
      <c r="Y869" s="368"/>
      <c r="Z869" s="368"/>
      <c r="AA869" s="368"/>
      <c r="AB869" s="368"/>
      <c r="AC869" s="368"/>
      <c r="AD869" s="368"/>
      <c r="AE869" s="368"/>
      <c r="AF869" s="368"/>
      <c r="AG869" s="368"/>
      <c r="AH869" s="368"/>
      <c r="AI869" s="368"/>
      <c r="AJ869" s="368"/>
      <c r="AK869" s="368"/>
      <c r="AL869" s="368"/>
      <c r="AM869" s="368"/>
      <c r="AN869" s="368"/>
    </row>
    <row r="870" spans="1:40" ht="12.75" customHeight="1">
      <c r="A870" s="151">
        <f t="shared" si="811"/>
        <v>67.666666666666671</v>
      </c>
      <c r="B870" s="393">
        <f t="shared" si="824"/>
        <v>4060</v>
      </c>
      <c r="C870" s="186">
        <v>0</v>
      </c>
      <c r="D870" s="394">
        <f t="shared" si="812"/>
        <v>0</v>
      </c>
      <c r="E870" s="395" t="e">
        <f t="shared" ref="E870:F870" si="872">H869</f>
        <v>#N/A</v>
      </c>
      <c r="F870" s="375" t="e">
        <f t="shared" si="872"/>
        <v>#N/A</v>
      </c>
      <c r="G870" s="375" t="e">
        <f t="shared" si="814"/>
        <v>#N/A</v>
      </c>
      <c r="H870" s="395" t="e">
        <f t="shared" si="815"/>
        <v>#N/A</v>
      </c>
      <c r="I870" s="375" t="e">
        <f t="shared" si="816"/>
        <v>#N/A</v>
      </c>
      <c r="J870" s="395" t="e">
        <f t="shared" si="826"/>
        <v>#N/A</v>
      </c>
      <c r="K870" s="396" t="e">
        <f t="shared" si="817"/>
        <v>#N/A</v>
      </c>
      <c r="L870" s="368"/>
      <c r="M870" s="368"/>
      <c r="N870" s="372"/>
      <c r="O870" s="3" t="e">
        <f t="shared" si="818"/>
        <v>#N/A</v>
      </c>
      <c r="P870" s="397" t="e">
        <f t="shared" si="819"/>
        <v>#N/A</v>
      </c>
      <c r="Q870" s="3" t="e">
        <f t="shared" si="820"/>
        <v>#N/A</v>
      </c>
      <c r="R870" s="369" t="e">
        <f t="shared" si="821"/>
        <v>#N/A</v>
      </c>
      <c r="S870" s="369" t="e">
        <f t="shared" si="822"/>
        <v>#N/A</v>
      </c>
      <c r="T870" s="398" t="e">
        <f t="shared" si="823"/>
        <v>#N/A</v>
      </c>
      <c r="U870" s="368"/>
      <c r="V870" s="368"/>
      <c r="W870" s="368"/>
      <c r="X870" s="368"/>
      <c r="Y870" s="368"/>
      <c r="Z870" s="368"/>
      <c r="AA870" s="368"/>
      <c r="AB870" s="368"/>
      <c r="AC870" s="368"/>
      <c r="AD870" s="368"/>
      <c r="AE870" s="368"/>
      <c r="AF870" s="368"/>
      <c r="AG870" s="368"/>
      <c r="AH870" s="368"/>
      <c r="AI870" s="368"/>
      <c r="AJ870" s="368"/>
      <c r="AK870" s="368"/>
      <c r="AL870" s="368"/>
      <c r="AM870" s="368"/>
      <c r="AN870" s="368"/>
    </row>
    <row r="871" spans="1:40" ht="12.75" customHeight="1">
      <c r="A871" s="151">
        <f t="shared" si="811"/>
        <v>67.75</v>
      </c>
      <c r="B871" s="393">
        <f t="shared" si="824"/>
        <v>4065</v>
      </c>
      <c r="C871" s="186">
        <v>0</v>
      </c>
      <c r="D871" s="394">
        <f t="shared" si="812"/>
        <v>0</v>
      </c>
      <c r="E871" s="395" t="e">
        <f t="shared" ref="E871:F871" si="873">H870</f>
        <v>#N/A</v>
      </c>
      <c r="F871" s="375" t="e">
        <f t="shared" si="873"/>
        <v>#N/A</v>
      </c>
      <c r="G871" s="375" t="e">
        <f t="shared" si="814"/>
        <v>#N/A</v>
      </c>
      <c r="H871" s="395" t="e">
        <f t="shared" si="815"/>
        <v>#N/A</v>
      </c>
      <c r="I871" s="375" t="e">
        <f t="shared" si="816"/>
        <v>#N/A</v>
      </c>
      <c r="J871" s="395" t="e">
        <f t="shared" si="826"/>
        <v>#N/A</v>
      </c>
      <c r="K871" s="396" t="e">
        <f t="shared" si="817"/>
        <v>#N/A</v>
      </c>
      <c r="L871" s="368"/>
      <c r="M871" s="368"/>
      <c r="N871" s="372"/>
      <c r="O871" s="3" t="e">
        <f t="shared" si="818"/>
        <v>#N/A</v>
      </c>
      <c r="P871" s="397" t="e">
        <f t="shared" si="819"/>
        <v>#N/A</v>
      </c>
      <c r="Q871" s="3" t="e">
        <f t="shared" si="820"/>
        <v>#N/A</v>
      </c>
      <c r="R871" s="369" t="e">
        <f t="shared" si="821"/>
        <v>#N/A</v>
      </c>
      <c r="S871" s="369" t="e">
        <f t="shared" si="822"/>
        <v>#N/A</v>
      </c>
      <c r="T871" s="398" t="e">
        <f t="shared" si="823"/>
        <v>#N/A</v>
      </c>
      <c r="U871" s="368"/>
      <c r="V871" s="368"/>
      <c r="W871" s="368"/>
      <c r="X871" s="368"/>
      <c r="Y871" s="368"/>
      <c r="Z871" s="368"/>
      <c r="AA871" s="368"/>
      <c r="AB871" s="368"/>
      <c r="AC871" s="368"/>
      <c r="AD871" s="368"/>
      <c r="AE871" s="368"/>
      <c r="AF871" s="368"/>
      <c r="AG871" s="368"/>
      <c r="AH871" s="368"/>
      <c r="AI871" s="368"/>
      <c r="AJ871" s="368"/>
      <c r="AK871" s="368"/>
      <c r="AL871" s="368"/>
      <c r="AM871" s="368"/>
      <c r="AN871" s="368"/>
    </row>
    <row r="872" spans="1:40" ht="12.75" customHeight="1">
      <c r="A872" s="151">
        <f t="shared" si="811"/>
        <v>67.833333333333329</v>
      </c>
      <c r="B872" s="393">
        <f t="shared" si="824"/>
        <v>4070</v>
      </c>
      <c r="C872" s="186">
        <v>0</v>
      </c>
      <c r="D872" s="394">
        <f t="shared" si="812"/>
        <v>0</v>
      </c>
      <c r="E872" s="395" t="e">
        <f t="shared" ref="E872:F872" si="874">H871</f>
        <v>#N/A</v>
      </c>
      <c r="F872" s="375" t="e">
        <f t="shared" si="874"/>
        <v>#N/A</v>
      </c>
      <c r="G872" s="375" t="e">
        <f t="shared" si="814"/>
        <v>#N/A</v>
      </c>
      <c r="H872" s="395" t="e">
        <f t="shared" si="815"/>
        <v>#N/A</v>
      </c>
      <c r="I872" s="375" t="e">
        <f t="shared" si="816"/>
        <v>#N/A</v>
      </c>
      <c r="J872" s="395" t="e">
        <f t="shared" si="826"/>
        <v>#N/A</v>
      </c>
      <c r="K872" s="396" t="e">
        <f t="shared" si="817"/>
        <v>#N/A</v>
      </c>
      <c r="L872" s="368"/>
      <c r="M872" s="368"/>
      <c r="N872" s="372"/>
      <c r="O872" s="3" t="e">
        <f t="shared" si="818"/>
        <v>#N/A</v>
      </c>
      <c r="P872" s="397" t="e">
        <f t="shared" si="819"/>
        <v>#N/A</v>
      </c>
      <c r="Q872" s="3" t="e">
        <f t="shared" si="820"/>
        <v>#N/A</v>
      </c>
      <c r="R872" s="369" t="e">
        <f t="shared" si="821"/>
        <v>#N/A</v>
      </c>
      <c r="S872" s="369" t="e">
        <f t="shared" si="822"/>
        <v>#N/A</v>
      </c>
      <c r="T872" s="398" t="e">
        <f t="shared" si="823"/>
        <v>#N/A</v>
      </c>
      <c r="U872" s="368"/>
      <c r="V872" s="368"/>
      <c r="W872" s="368"/>
      <c r="X872" s="368"/>
      <c r="Y872" s="368"/>
      <c r="Z872" s="368"/>
      <c r="AA872" s="368"/>
      <c r="AB872" s="368"/>
      <c r="AC872" s="368"/>
      <c r="AD872" s="368"/>
      <c r="AE872" s="368"/>
      <c r="AF872" s="368"/>
      <c r="AG872" s="368"/>
      <c r="AH872" s="368"/>
      <c r="AI872" s="368"/>
      <c r="AJ872" s="368"/>
      <c r="AK872" s="368"/>
      <c r="AL872" s="368"/>
      <c r="AM872" s="368"/>
      <c r="AN872" s="368"/>
    </row>
    <row r="873" spans="1:40" ht="12.75" customHeight="1">
      <c r="A873" s="151">
        <f t="shared" si="811"/>
        <v>67.916666666666671</v>
      </c>
      <c r="B873" s="393">
        <f t="shared" si="824"/>
        <v>4075</v>
      </c>
      <c r="C873" s="186">
        <v>0</v>
      </c>
      <c r="D873" s="394">
        <f t="shared" si="812"/>
        <v>0</v>
      </c>
      <c r="E873" s="395" t="e">
        <f t="shared" ref="E873:F873" si="875">H872</f>
        <v>#N/A</v>
      </c>
      <c r="F873" s="375" t="e">
        <f t="shared" si="875"/>
        <v>#N/A</v>
      </c>
      <c r="G873" s="375" t="e">
        <f t="shared" si="814"/>
        <v>#N/A</v>
      </c>
      <c r="H873" s="395" t="e">
        <f t="shared" si="815"/>
        <v>#N/A</v>
      </c>
      <c r="I873" s="375" t="e">
        <f t="shared" si="816"/>
        <v>#N/A</v>
      </c>
      <c r="J873" s="395" t="e">
        <f t="shared" si="826"/>
        <v>#N/A</v>
      </c>
      <c r="K873" s="396" t="e">
        <f t="shared" si="817"/>
        <v>#N/A</v>
      </c>
      <c r="L873" s="368"/>
      <c r="M873" s="368"/>
      <c r="N873" s="372"/>
      <c r="O873" s="3" t="e">
        <f t="shared" si="818"/>
        <v>#N/A</v>
      </c>
      <c r="P873" s="397" t="e">
        <f t="shared" si="819"/>
        <v>#N/A</v>
      </c>
      <c r="Q873" s="3" t="e">
        <f t="shared" si="820"/>
        <v>#N/A</v>
      </c>
      <c r="R873" s="369" t="e">
        <f t="shared" si="821"/>
        <v>#N/A</v>
      </c>
      <c r="S873" s="369" t="e">
        <f t="shared" si="822"/>
        <v>#N/A</v>
      </c>
      <c r="T873" s="398" t="e">
        <f t="shared" si="823"/>
        <v>#N/A</v>
      </c>
      <c r="U873" s="368"/>
      <c r="V873" s="368"/>
      <c r="W873" s="368"/>
      <c r="X873" s="368"/>
      <c r="Y873" s="368"/>
      <c r="Z873" s="368"/>
      <c r="AA873" s="368"/>
      <c r="AB873" s="368"/>
      <c r="AC873" s="368"/>
      <c r="AD873" s="368"/>
      <c r="AE873" s="368"/>
      <c r="AF873" s="368"/>
      <c r="AG873" s="368"/>
      <c r="AH873" s="368"/>
      <c r="AI873" s="368"/>
      <c r="AJ873" s="368"/>
      <c r="AK873" s="368"/>
      <c r="AL873" s="368"/>
      <c r="AM873" s="368"/>
      <c r="AN873" s="368"/>
    </row>
    <row r="874" spans="1:40" ht="12.75" customHeight="1">
      <c r="A874" s="151">
        <f t="shared" si="811"/>
        <v>68</v>
      </c>
      <c r="B874" s="393">
        <f t="shared" si="824"/>
        <v>4080</v>
      </c>
      <c r="C874" s="186">
        <v>0</v>
      </c>
      <c r="D874" s="394">
        <f t="shared" si="812"/>
        <v>0</v>
      </c>
      <c r="E874" s="395" t="e">
        <f t="shared" ref="E874:F874" si="876">H873</f>
        <v>#N/A</v>
      </c>
      <c r="F874" s="375" t="e">
        <f t="shared" si="876"/>
        <v>#N/A</v>
      </c>
      <c r="G874" s="375" t="e">
        <f t="shared" si="814"/>
        <v>#N/A</v>
      </c>
      <c r="H874" s="395" t="e">
        <f t="shared" si="815"/>
        <v>#N/A</v>
      </c>
      <c r="I874" s="375" t="e">
        <f t="shared" si="816"/>
        <v>#N/A</v>
      </c>
      <c r="J874" s="395" t="e">
        <f t="shared" si="826"/>
        <v>#N/A</v>
      </c>
      <c r="K874" s="396" t="e">
        <f t="shared" si="817"/>
        <v>#N/A</v>
      </c>
      <c r="L874" s="368"/>
      <c r="M874" s="368"/>
      <c r="N874" s="372"/>
      <c r="O874" s="3" t="e">
        <f t="shared" si="818"/>
        <v>#N/A</v>
      </c>
      <c r="P874" s="397" t="e">
        <f t="shared" si="819"/>
        <v>#N/A</v>
      </c>
      <c r="Q874" s="3" t="e">
        <f t="shared" si="820"/>
        <v>#N/A</v>
      </c>
      <c r="R874" s="369" t="e">
        <f t="shared" si="821"/>
        <v>#N/A</v>
      </c>
      <c r="S874" s="369" t="e">
        <f t="shared" si="822"/>
        <v>#N/A</v>
      </c>
      <c r="T874" s="398" t="e">
        <f t="shared" si="823"/>
        <v>#N/A</v>
      </c>
      <c r="U874" s="368"/>
      <c r="V874" s="368"/>
      <c r="W874" s="368"/>
      <c r="X874" s="368"/>
      <c r="Y874" s="368"/>
      <c r="Z874" s="368"/>
      <c r="AA874" s="368"/>
      <c r="AB874" s="368"/>
      <c r="AC874" s="368"/>
      <c r="AD874" s="368"/>
      <c r="AE874" s="368"/>
      <c r="AF874" s="368"/>
      <c r="AG874" s="368"/>
      <c r="AH874" s="368"/>
      <c r="AI874" s="368"/>
      <c r="AJ874" s="368"/>
      <c r="AK874" s="368"/>
      <c r="AL874" s="368"/>
      <c r="AM874" s="368"/>
      <c r="AN874" s="368"/>
    </row>
    <row r="875" spans="1:40" ht="12.75" customHeight="1">
      <c r="A875" s="151">
        <f t="shared" si="811"/>
        <v>68.083333333333329</v>
      </c>
      <c r="B875" s="393">
        <f t="shared" si="824"/>
        <v>4085</v>
      </c>
      <c r="C875" s="186">
        <v>0</v>
      </c>
      <c r="D875" s="394">
        <f t="shared" si="812"/>
        <v>0</v>
      </c>
      <c r="E875" s="395" t="e">
        <f t="shared" ref="E875:F875" si="877">H874</f>
        <v>#N/A</v>
      </c>
      <c r="F875" s="375" t="e">
        <f t="shared" si="877"/>
        <v>#N/A</v>
      </c>
      <c r="G875" s="375" t="e">
        <f t="shared" si="814"/>
        <v>#N/A</v>
      </c>
      <c r="H875" s="395" t="e">
        <f t="shared" si="815"/>
        <v>#N/A</v>
      </c>
      <c r="I875" s="375" t="e">
        <f t="shared" si="816"/>
        <v>#N/A</v>
      </c>
      <c r="J875" s="395" t="e">
        <f t="shared" si="826"/>
        <v>#N/A</v>
      </c>
      <c r="K875" s="396" t="e">
        <f t="shared" si="817"/>
        <v>#N/A</v>
      </c>
      <c r="L875" s="368"/>
      <c r="M875" s="368"/>
      <c r="N875" s="372"/>
      <c r="O875" s="3" t="e">
        <f t="shared" si="818"/>
        <v>#N/A</v>
      </c>
      <c r="P875" s="397" t="e">
        <f t="shared" si="819"/>
        <v>#N/A</v>
      </c>
      <c r="Q875" s="3" t="e">
        <f t="shared" si="820"/>
        <v>#N/A</v>
      </c>
      <c r="R875" s="369" t="e">
        <f t="shared" si="821"/>
        <v>#N/A</v>
      </c>
      <c r="S875" s="369" t="e">
        <f t="shared" si="822"/>
        <v>#N/A</v>
      </c>
      <c r="T875" s="398" t="e">
        <f t="shared" si="823"/>
        <v>#N/A</v>
      </c>
      <c r="U875" s="368"/>
      <c r="V875" s="368"/>
      <c r="W875" s="368"/>
      <c r="X875" s="368"/>
      <c r="Y875" s="368"/>
      <c r="Z875" s="368"/>
      <c r="AA875" s="368"/>
      <c r="AB875" s="368"/>
      <c r="AC875" s="368"/>
      <c r="AD875" s="368"/>
      <c r="AE875" s="368"/>
      <c r="AF875" s="368"/>
      <c r="AG875" s="368"/>
      <c r="AH875" s="368"/>
      <c r="AI875" s="368"/>
      <c r="AJ875" s="368"/>
      <c r="AK875" s="368"/>
      <c r="AL875" s="368"/>
      <c r="AM875" s="368"/>
      <c r="AN875" s="368"/>
    </row>
    <row r="876" spans="1:40" ht="12.75" customHeight="1">
      <c r="A876" s="151">
        <f t="shared" si="811"/>
        <v>68.166666666666671</v>
      </c>
      <c r="B876" s="393">
        <f t="shared" si="824"/>
        <v>4090</v>
      </c>
      <c r="C876" s="186">
        <v>0</v>
      </c>
      <c r="D876" s="394">
        <f t="shared" si="812"/>
        <v>0</v>
      </c>
      <c r="E876" s="395" t="e">
        <f t="shared" ref="E876:F876" si="878">H875</f>
        <v>#N/A</v>
      </c>
      <c r="F876" s="375" t="e">
        <f t="shared" si="878"/>
        <v>#N/A</v>
      </c>
      <c r="G876" s="375" t="e">
        <f t="shared" si="814"/>
        <v>#N/A</v>
      </c>
      <c r="H876" s="395" t="e">
        <f t="shared" si="815"/>
        <v>#N/A</v>
      </c>
      <c r="I876" s="375" t="e">
        <f t="shared" si="816"/>
        <v>#N/A</v>
      </c>
      <c r="J876" s="395" t="e">
        <f t="shared" si="826"/>
        <v>#N/A</v>
      </c>
      <c r="K876" s="396" t="e">
        <f t="shared" si="817"/>
        <v>#N/A</v>
      </c>
      <c r="L876" s="368"/>
      <c r="M876" s="368"/>
      <c r="N876" s="372"/>
      <c r="O876" s="3" t="e">
        <f t="shared" si="818"/>
        <v>#N/A</v>
      </c>
      <c r="P876" s="397" t="e">
        <f t="shared" si="819"/>
        <v>#N/A</v>
      </c>
      <c r="Q876" s="3" t="e">
        <f t="shared" si="820"/>
        <v>#N/A</v>
      </c>
      <c r="R876" s="369" t="e">
        <f t="shared" si="821"/>
        <v>#N/A</v>
      </c>
      <c r="S876" s="369" t="e">
        <f t="shared" si="822"/>
        <v>#N/A</v>
      </c>
      <c r="T876" s="398" t="e">
        <f t="shared" si="823"/>
        <v>#N/A</v>
      </c>
      <c r="U876" s="368"/>
      <c r="V876" s="368"/>
      <c r="W876" s="368"/>
      <c r="X876" s="368"/>
      <c r="Y876" s="368"/>
      <c r="Z876" s="368"/>
      <c r="AA876" s="368"/>
      <c r="AB876" s="368"/>
      <c r="AC876" s="368"/>
      <c r="AD876" s="368"/>
      <c r="AE876" s="368"/>
      <c r="AF876" s="368"/>
      <c r="AG876" s="368"/>
      <c r="AH876" s="368"/>
      <c r="AI876" s="368"/>
      <c r="AJ876" s="368"/>
      <c r="AK876" s="368"/>
      <c r="AL876" s="368"/>
      <c r="AM876" s="368"/>
      <c r="AN876" s="368"/>
    </row>
    <row r="877" spans="1:40" ht="12.75" customHeight="1">
      <c r="A877" s="151">
        <f t="shared" si="811"/>
        <v>68.25</v>
      </c>
      <c r="B877" s="393">
        <f t="shared" si="824"/>
        <v>4095</v>
      </c>
      <c r="C877" s="186">
        <v>0</v>
      </c>
      <c r="D877" s="394">
        <f t="shared" si="812"/>
        <v>0</v>
      </c>
      <c r="E877" s="395" t="e">
        <f t="shared" ref="E877:F877" si="879">H876</f>
        <v>#N/A</v>
      </c>
      <c r="F877" s="375" t="e">
        <f t="shared" si="879"/>
        <v>#N/A</v>
      </c>
      <c r="G877" s="375" t="e">
        <f t="shared" si="814"/>
        <v>#N/A</v>
      </c>
      <c r="H877" s="395" t="e">
        <f t="shared" si="815"/>
        <v>#N/A</v>
      </c>
      <c r="I877" s="375" t="e">
        <f t="shared" si="816"/>
        <v>#N/A</v>
      </c>
      <c r="J877" s="395" t="e">
        <f t="shared" si="826"/>
        <v>#N/A</v>
      </c>
      <c r="K877" s="396" t="e">
        <f t="shared" si="817"/>
        <v>#N/A</v>
      </c>
      <c r="L877" s="368"/>
      <c r="M877" s="368"/>
      <c r="N877" s="372"/>
      <c r="O877" s="3" t="e">
        <f t="shared" si="818"/>
        <v>#N/A</v>
      </c>
      <c r="P877" s="397" t="e">
        <f t="shared" si="819"/>
        <v>#N/A</v>
      </c>
      <c r="Q877" s="3" t="e">
        <f t="shared" si="820"/>
        <v>#N/A</v>
      </c>
      <c r="R877" s="369" t="e">
        <f t="shared" si="821"/>
        <v>#N/A</v>
      </c>
      <c r="S877" s="369" t="e">
        <f t="shared" si="822"/>
        <v>#N/A</v>
      </c>
      <c r="T877" s="398" t="e">
        <f t="shared" si="823"/>
        <v>#N/A</v>
      </c>
      <c r="U877" s="368"/>
      <c r="V877" s="368"/>
      <c r="W877" s="368"/>
      <c r="X877" s="368"/>
      <c r="Y877" s="368"/>
      <c r="Z877" s="368"/>
      <c r="AA877" s="368"/>
      <c r="AB877" s="368"/>
      <c r="AC877" s="368"/>
      <c r="AD877" s="368"/>
      <c r="AE877" s="368"/>
      <c r="AF877" s="368"/>
      <c r="AG877" s="368"/>
      <c r="AH877" s="368"/>
      <c r="AI877" s="368"/>
      <c r="AJ877" s="368"/>
      <c r="AK877" s="368"/>
      <c r="AL877" s="368"/>
      <c r="AM877" s="368"/>
      <c r="AN877" s="368"/>
    </row>
    <row r="878" spans="1:40" ht="12.75" customHeight="1">
      <c r="A878" s="151">
        <f t="shared" si="811"/>
        <v>68.333333333333329</v>
      </c>
      <c r="B878" s="393">
        <f t="shared" si="824"/>
        <v>4100</v>
      </c>
      <c r="C878" s="186">
        <v>0</v>
      </c>
      <c r="D878" s="394">
        <f t="shared" si="812"/>
        <v>0</v>
      </c>
      <c r="E878" s="395" t="e">
        <f t="shared" ref="E878:F878" si="880">H877</f>
        <v>#N/A</v>
      </c>
      <c r="F878" s="375" t="e">
        <f t="shared" si="880"/>
        <v>#N/A</v>
      </c>
      <c r="G878" s="375" t="e">
        <f t="shared" si="814"/>
        <v>#N/A</v>
      </c>
      <c r="H878" s="395" t="e">
        <f t="shared" si="815"/>
        <v>#N/A</v>
      </c>
      <c r="I878" s="375" t="e">
        <f t="shared" si="816"/>
        <v>#N/A</v>
      </c>
      <c r="J878" s="395" t="e">
        <f t="shared" si="826"/>
        <v>#N/A</v>
      </c>
      <c r="K878" s="396" t="e">
        <f t="shared" si="817"/>
        <v>#N/A</v>
      </c>
      <c r="L878" s="368"/>
      <c r="M878" s="368"/>
      <c r="N878" s="372"/>
      <c r="O878" s="3" t="e">
        <f t="shared" si="818"/>
        <v>#N/A</v>
      </c>
      <c r="P878" s="397" t="e">
        <f t="shared" si="819"/>
        <v>#N/A</v>
      </c>
      <c r="Q878" s="3" t="e">
        <f t="shared" si="820"/>
        <v>#N/A</v>
      </c>
      <c r="R878" s="369" t="e">
        <f t="shared" si="821"/>
        <v>#N/A</v>
      </c>
      <c r="S878" s="369" t="e">
        <f t="shared" si="822"/>
        <v>#N/A</v>
      </c>
      <c r="T878" s="398" t="e">
        <f t="shared" si="823"/>
        <v>#N/A</v>
      </c>
      <c r="U878" s="368"/>
      <c r="V878" s="368"/>
      <c r="W878" s="368"/>
      <c r="X878" s="368"/>
      <c r="Y878" s="368"/>
      <c r="Z878" s="368"/>
      <c r="AA878" s="368"/>
      <c r="AB878" s="368"/>
      <c r="AC878" s="368"/>
      <c r="AD878" s="368"/>
      <c r="AE878" s="368"/>
      <c r="AF878" s="368"/>
      <c r="AG878" s="368"/>
      <c r="AH878" s="368"/>
      <c r="AI878" s="368"/>
      <c r="AJ878" s="368"/>
      <c r="AK878" s="368"/>
      <c r="AL878" s="368"/>
      <c r="AM878" s="368"/>
      <c r="AN878" s="368"/>
    </row>
    <row r="879" spans="1:40" ht="12.75" customHeight="1">
      <c r="A879" s="151">
        <f t="shared" si="811"/>
        <v>68.416666666666671</v>
      </c>
      <c r="B879" s="393">
        <f t="shared" si="824"/>
        <v>4105</v>
      </c>
      <c r="C879" s="186">
        <v>0</v>
      </c>
      <c r="D879" s="394">
        <f t="shared" si="812"/>
        <v>0</v>
      </c>
      <c r="E879" s="395" t="e">
        <f t="shared" ref="E879:F879" si="881">H878</f>
        <v>#N/A</v>
      </c>
      <c r="F879" s="375" t="e">
        <f t="shared" si="881"/>
        <v>#N/A</v>
      </c>
      <c r="G879" s="375" t="e">
        <f t="shared" si="814"/>
        <v>#N/A</v>
      </c>
      <c r="H879" s="395" t="e">
        <f t="shared" si="815"/>
        <v>#N/A</v>
      </c>
      <c r="I879" s="375" t="e">
        <f t="shared" si="816"/>
        <v>#N/A</v>
      </c>
      <c r="J879" s="395" t="e">
        <f t="shared" si="826"/>
        <v>#N/A</v>
      </c>
      <c r="K879" s="396" t="e">
        <f t="shared" si="817"/>
        <v>#N/A</v>
      </c>
      <c r="L879" s="368"/>
      <c r="M879" s="368"/>
      <c r="N879" s="372"/>
      <c r="O879" s="3" t="e">
        <f t="shared" si="818"/>
        <v>#N/A</v>
      </c>
      <c r="P879" s="397" t="e">
        <f t="shared" si="819"/>
        <v>#N/A</v>
      </c>
      <c r="Q879" s="3" t="e">
        <f t="shared" si="820"/>
        <v>#N/A</v>
      </c>
      <c r="R879" s="369" t="e">
        <f t="shared" si="821"/>
        <v>#N/A</v>
      </c>
      <c r="S879" s="369" t="e">
        <f t="shared" si="822"/>
        <v>#N/A</v>
      </c>
      <c r="T879" s="398" t="e">
        <f t="shared" si="823"/>
        <v>#N/A</v>
      </c>
      <c r="U879" s="368"/>
      <c r="V879" s="368"/>
      <c r="W879" s="368"/>
      <c r="X879" s="368"/>
      <c r="Y879" s="368"/>
      <c r="Z879" s="368"/>
      <c r="AA879" s="368"/>
      <c r="AB879" s="368"/>
      <c r="AC879" s="368"/>
      <c r="AD879" s="368"/>
      <c r="AE879" s="368"/>
      <c r="AF879" s="368"/>
      <c r="AG879" s="368"/>
      <c r="AH879" s="368"/>
      <c r="AI879" s="368"/>
      <c r="AJ879" s="368"/>
      <c r="AK879" s="368"/>
      <c r="AL879" s="368"/>
      <c r="AM879" s="368"/>
      <c r="AN879" s="368"/>
    </row>
    <row r="880" spans="1:40" ht="12.75" customHeight="1">
      <c r="A880" s="151">
        <f t="shared" si="811"/>
        <v>68.5</v>
      </c>
      <c r="B880" s="393">
        <f t="shared" si="824"/>
        <v>4110</v>
      </c>
      <c r="C880" s="186">
        <v>0</v>
      </c>
      <c r="D880" s="394">
        <f t="shared" si="812"/>
        <v>0</v>
      </c>
      <c r="E880" s="395" t="e">
        <f t="shared" ref="E880:F880" si="882">H879</f>
        <v>#N/A</v>
      </c>
      <c r="F880" s="375" t="e">
        <f t="shared" si="882"/>
        <v>#N/A</v>
      </c>
      <c r="G880" s="375" t="e">
        <f t="shared" si="814"/>
        <v>#N/A</v>
      </c>
      <c r="H880" s="395" t="e">
        <f t="shared" si="815"/>
        <v>#N/A</v>
      </c>
      <c r="I880" s="375" t="e">
        <f t="shared" si="816"/>
        <v>#N/A</v>
      </c>
      <c r="J880" s="395" t="e">
        <f t="shared" si="826"/>
        <v>#N/A</v>
      </c>
      <c r="K880" s="396" t="e">
        <f t="shared" si="817"/>
        <v>#N/A</v>
      </c>
      <c r="L880" s="368"/>
      <c r="M880" s="368"/>
      <c r="N880" s="372"/>
      <c r="O880" s="3" t="e">
        <f t="shared" si="818"/>
        <v>#N/A</v>
      </c>
      <c r="P880" s="397" t="e">
        <f t="shared" si="819"/>
        <v>#N/A</v>
      </c>
      <c r="Q880" s="3" t="e">
        <f t="shared" si="820"/>
        <v>#N/A</v>
      </c>
      <c r="R880" s="369" t="e">
        <f t="shared" si="821"/>
        <v>#N/A</v>
      </c>
      <c r="S880" s="369" t="e">
        <f t="shared" si="822"/>
        <v>#N/A</v>
      </c>
      <c r="T880" s="398" t="e">
        <f t="shared" si="823"/>
        <v>#N/A</v>
      </c>
      <c r="U880" s="368"/>
      <c r="V880" s="368"/>
      <c r="W880" s="368"/>
      <c r="X880" s="368"/>
      <c r="Y880" s="368"/>
      <c r="Z880" s="368"/>
      <c r="AA880" s="368"/>
      <c r="AB880" s="368"/>
      <c r="AC880" s="368"/>
      <c r="AD880" s="368"/>
      <c r="AE880" s="368"/>
      <c r="AF880" s="368"/>
      <c r="AG880" s="368"/>
      <c r="AH880" s="368"/>
      <c r="AI880" s="368"/>
      <c r="AJ880" s="368"/>
      <c r="AK880" s="368"/>
      <c r="AL880" s="368"/>
      <c r="AM880" s="368"/>
      <c r="AN880" s="368"/>
    </row>
    <row r="881" spans="1:40" ht="12.75" customHeight="1">
      <c r="A881" s="151">
        <f t="shared" si="811"/>
        <v>68.583333333333329</v>
      </c>
      <c r="B881" s="393">
        <f t="shared" si="824"/>
        <v>4115</v>
      </c>
      <c r="C881" s="186">
        <v>0</v>
      </c>
      <c r="D881" s="394">
        <f t="shared" si="812"/>
        <v>0</v>
      </c>
      <c r="E881" s="395" t="e">
        <f t="shared" ref="E881:F881" si="883">H880</f>
        <v>#N/A</v>
      </c>
      <c r="F881" s="375" t="e">
        <f t="shared" si="883"/>
        <v>#N/A</v>
      </c>
      <c r="G881" s="375" t="e">
        <f t="shared" si="814"/>
        <v>#N/A</v>
      </c>
      <c r="H881" s="395" t="e">
        <f t="shared" si="815"/>
        <v>#N/A</v>
      </c>
      <c r="I881" s="375" t="e">
        <f t="shared" si="816"/>
        <v>#N/A</v>
      </c>
      <c r="J881" s="395" t="e">
        <f t="shared" si="826"/>
        <v>#N/A</v>
      </c>
      <c r="K881" s="396" t="e">
        <f t="shared" si="817"/>
        <v>#N/A</v>
      </c>
      <c r="L881" s="368"/>
      <c r="M881" s="368"/>
      <c r="N881" s="372"/>
      <c r="O881" s="3" t="e">
        <f t="shared" si="818"/>
        <v>#N/A</v>
      </c>
      <c r="P881" s="397" t="e">
        <f t="shared" si="819"/>
        <v>#N/A</v>
      </c>
      <c r="Q881" s="3" t="e">
        <f t="shared" si="820"/>
        <v>#N/A</v>
      </c>
      <c r="R881" s="369" t="e">
        <f t="shared" si="821"/>
        <v>#N/A</v>
      </c>
      <c r="S881" s="369" t="e">
        <f t="shared" si="822"/>
        <v>#N/A</v>
      </c>
      <c r="T881" s="398" t="e">
        <f t="shared" si="823"/>
        <v>#N/A</v>
      </c>
      <c r="U881" s="368"/>
      <c r="V881" s="368"/>
      <c r="W881" s="368"/>
      <c r="X881" s="368"/>
      <c r="Y881" s="368"/>
      <c r="Z881" s="368"/>
      <c r="AA881" s="368"/>
      <c r="AB881" s="368"/>
      <c r="AC881" s="368"/>
      <c r="AD881" s="368"/>
      <c r="AE881" s="368"/>
      <c r="AF881" s="368"/>
      <c r="AG881" s="368"/>
      <c r="AH881" s="368"/>
      <c r="AI881" s="368"/>
      <c r="AJ881" s="368"/>
      <c r="AK881" s="368"/>
      <c r="AL881" s="368"/>
      <c r="AM881" s="368"/>
      <c r="AN881" s="368"/>
    </row>
    <row r="882" spans="1:40" ht="12.75" customHeight="1">
      <c r="A882" s="151">
        <f t="shared" si="811"/>
        <v>68.666666666666671</v>
      </c>
      <c r="B882" s="393">
        <f t="shared" si="824"/>
        <v>4120</v>
      </c>
      <c r="C882" s="186">
        <v>0</v>
      </c>
      <c r="D882" s="394">
        <f t="shared" si="812"/>
        <v>0</v>
      </c>
      <c r="E882" s="395" t="e">
        <f t="shared" ref="E882:F882" si="884">H881</f>
        <v>#N/A</v>
      </c>
      <c r="F882" s="375" t="e">
        <f t="shared" si="884"/>
        <v>#N/A</v>
      </c>
      <c r="G882" s="375" t="e">
        <f t="shared" si="814"/>
        <v>#N/A</v>
      </c>
      <c r="H882" s="395" t="e">
        <f t="shared" si="815"/>
        <v>#N/A</v>
      </c>
      <c r="I882" s="375" t="e">
        <f t="shared" si="816"/>
        <v>#N/A</v>
      </c>
      <c r="J882" s="395" t="e">
        <f t="shared" si="826"/>
        <v>#N/A</v>
      </c>
      <c r="K882" s="396" t="e">
        <f t="shared" si="817"/>
        <v>#N/A</v>
      </c>
      <c r="L882" s="368"/>
      <c r="M882" s="368"/>
      <c r="N882" s="372"/>
      <c r="O882" s="3" t="e">
        <f t="shared" si="818"/>
        <v>#N/A</v>
      </c>
      <c r="P882" s="397" t="e">
        <f t="shared" si="819"/>
        <v>#N/A</v>
      </c>
      <c r="Q882" s="3" t="e">
        <f t="shared" si="820"/>
        <v>#N/A</v>
      </c>
      <c r="R882" s="369" t="e">
        <f t="shared" si="821"/>
        <v>#N/A</v>
      </c>
      <c r="S882" s="369" t="e">
        <f t="shared" si="822"/>
        <v>#N/A</v>
      </c>
      <c r="T882" s="398" t="e">
        <f t="shared" si="823"/>
        <v>#N/A</v>
      </c>
      <c r="U882" s="368"/>
      <c r="V882" s="368"/>
      <c r="W882" s="368"/>
      <c r="X882" s="368"/>
      <c r="Y882" s="368"/>
      <c r="Z882" s="368"/>
      <c r="AA882" s="368"/>
      <c r="AB882" s="368"/>
      <c r="AC882" s="368"/>
      <c r="AD882" s="368"/>
      <c r="AE882" s="368"/>
      <c r="AF882" s="368"/>
      <c r="AG882" s="368"/>
      <c r="AH882" s="368"/>
      <c r="AI882" s="368"/>
      <c r="AJ882" s="368"/>
      <c r="AK882" s="368"/>
      <c r="AL882" s="368"/>
      <c r="AM882" s="368"/>
      <c r="AN882" s="368"/>
    </row>
    <row r="883" spans="1:40" ht="12.75" customHeight="1">
      <c r="A883" s="151">
        <f t="shared" si="811"/>
        <v>68.75</v>
      </c>
      <c r="B883" s="393">
        <f t="shared" si="824"/>
        <v>4125</v>
      </c>
      <c r="C883" s="186">
        <v>0</v>
      </c>
      <c r="D883" s="394">
        <f t="shared" si="812"/>
        <v>0</v>
      </c>
      <c r="E883" s="395" t="e">
        <f t="shared" ref="E883:F883" si="885">H882</f>
        <v>#N/A</v>
      </c>
      <c r="F883" s="375" t="e">
        <f t="shared" si="885"/>
        <v>#N/A</v>
      </c>
      <c r="G883" s="375" t="e">
        <f t="shared" si="814"/>
        <v>#N/A</v>
      </c>
      <c r="H883" s="395" t="e">
        <f t="shared" si="815"/>
        <v>#N/A</v>
      </c>
      <c r="I883" s="375" t="e">
        <f t="shared" si="816"/>
        <v>#N/A</v>
      </c>
      <c r="J883" s="395" t="e">
        <f t="shared" si="826"/>
        <v>#N/A</v>
      </c>
      <c r="K883" s="396" t="e">
        <f t="shared" si="817"/>
        <v>#N/A</v>
      </c>
      <c r="L883" s="368"/>
      <c r="M883" s="368"/>
      <c r="N883" s="372"/>
      <c r="O883" s="3" t="e">
        <f t="shared" si="818"/>
        <v>#N/A</v>
      </c>
      <c r="P883" s="397" t="e">
        <f t="shared" si="819"/>
        <v>#N/A</v>
      </c>
      <c r="Q883" s="3" t="e">
        <f t="shared" si="820"/>
        <v>#N/A</v>
      </c>
      <c r="R883" s="369" t="e">
        <f t="shared" si="821"/>
        <v>#N/A</v>
      </c>
      <c r="S883" s="369" t="e">
        <f t="shared" si="822"/>
        <v>#N/A</v>
      </c>
      <c r="T883" s="398" t="e">
        <f t="shared" si="823"/>
        <v>#N/A</v>
      </c>
      <c r="U883" s="368"/>
      <c r="V883" s="368"/>
      <c r="W883" s="368"/>
      <c r="X883" s="368"/>
      <c r="Y883" s="368"/>
      <c r="Z883" s="368"/>
      <c r="AA883" s="368"/>
      <c r="AB883" s="368"/>
      <c r="AC883" s="368"/>
      <c r="AD883" s="368"/>
      <c r="AE883" s="368"/>
      <c r="AF883" s="368"/>
      <c r="AG883" s="368"/>
      <c r="AH883" s="368"/>
      <c r="AI883" s="368"/>
      <c r="AJ883" s="368"/>
      <c r="AK883" s="368"/>
      <c r="AL883" s="368"/>
      <c r="AM883" s="368"/>
      <c r="AN883" s="368"/>
    </row>
    <row r="884" spans="1:40" ht="12.75" customHeight="1">
      <c r="A884" s="151">
        <f t="shared" si="811"/>
        <v>68.833333333333329</v>
      </c>
      <c r="B884" s="393">
        <f t="shared" si="824"/>
        <v>4130</v>
      </c>
      <c r="C884" s="186">
        <v>0</v>
      </c>
      <c r="D884" s="394">
        <f t="shared" si="812"/>
        <v>0</v>
      </c>
      <c r="E884" s="395" t="e">
        <f t="shared" ref="E884:F884" si="886">H883</f>
        <v>#N/A</v>
      </c>
      <c r="F884" s="375" t="e">
        <f t="shared" si="886"/>
        <v>#N/A</v>
      </c>
      <c r="G884" s="375" t="e">
        <f t="shared" si="814"/>
        <v>#N/A</v>
      </c>
      <c r="H884" s="395" t="e">
        <f t="shared" si="815"/>
        <v>#N/A</v>
      </c>
      <c r="I884" s="375" t="e">
        <f t="shared" si="816"/>
        <v>#N/A</v>
      </c>
      <c r="J884" s="395" t="e">
        <f t="shared" si="826"/>
        <v>#N/A</v>
      </c>
      <c r="K884" s="396" t="e">
        <f t="shared" si="817"/>
        <v>#N/A</v>
      </c>
      <c r="L884" s="368"/>
      <c r="M884" s="368"/>
      <c r="N884" s="372"/>
      <c r="O884" s="3" t="e">
        <f t="shared" si="818"/>
        <v>#N/A</v>
      </c>
      <c r="P884" s="397" t="e">
        <f t="shared" si="819"/>
        <v>#N/A</v>
      </c>
      <c r="Q884" s="3" t="e">
        <f t="shared" si="820"/>
        <v>#N/A</v>
      </c>
      <c r="R884" s="369" t="e">
        <f t="shared" si="821"/>
        <v>#N/A</v>
      </c>
      <c r="S884" s="369" t="e">
        <f t="shared" si="822"/>
        <v>#N/A</v>
      </c>
      <c r="T884" s="398" t="e">
        <f t="shared" si="823"/>
        <v>#N/A</v>
      </c>
      <c r="U884" s="368"/>
      <c r="V884" s="368"/>
      <c r="W884" s="368"/>
      <c r="X884" s="368"/>
      <c r="Y884" s="368"/>
      <c r="Z884" s="368"/>
      <c r="AA884" s="368"/>
      <c r="AB884" s="368"/>
      <c r="AC884" s="368"/>
      <c r="AD884" s="368"/>
      <c r="AE884" s="368"/>
      <c r="AF884" s="368"/>
      <c r="AG884" s="368"/>
      <c r="AH884" s="368"/>
      <c r="AI884" s="368"/>
      <c r="AJ884" s="368"/>
      <c r="AK884" s="368"/>
      <c r="AL884" s="368"/>
      <c r="AM884" s="368"/>
      <c r="AN884" s="368"/>
    </row>
    <row r="885" spans="1:40" ht="12.75" customHeight="1">
      <c r="A885" s="151">
        <f t="shared" si="811"/>
        <v>68.916666666666671</v>
      </c>
      <c r="B885" s="393">
        <f t="shared" si="824"/>
        <v>4135</v>
      </c>
      <c r="C885" s="186">
        <v>0</v>
      </c>
      <c r="D885" s="394">
        <f t="shared" si="812"/>
        <v>0</v>
      </c>
      <c r="E885" s="395" t="e">
        <f t="shared" ref="E885:F885" si="887">H884</f>
        <v>#N/A</v>
      </c>
      <c r="F885" s="375" t="e">
        <f t="shared" si="887"/>
        <v>#N/A</v>
      </c>
      <c r="G885" s="375" t="e">
        <f t="shared" si="814"/>
        <v>#N/A</v>
      </c>
      <c r="H885" s="395" t="e">
        <f t="shared" si="815"/>
        <v>#N/A</v>
      </c>
      <c r="I885" s="375" t="e">
        <f t="shared" si="816"/>
        <v>#N/A</v>
      </c>
      <c r="J885" s="395" t="e">
        <f t="shared" si="826"/>
        <v>#N/A</v>
      </c>
      <c r="K885" s="396" t="e">
        <f t="shared" si="817"/>
        <v>#N/A</v>
      </c>
      <c r="L885" s="368"/>
      <c r="M885" s="368"/>
      <c r="N885" s="372"/>
      <c r="O885" s="3" t="e">
        <f t="shared" si="818"/>
        <v>#N/A</v>
      </c>
      <c r="P885" s="397" t="e">
        <f t="shared" si="819"/>
        <v>#N/A</v>
      </c>
      <c r="Q885" s="3" t="e">
        <f t="shared" si="820"/>
        <v>#N/A</v>
      </c>
      <c r="R885" s="369" t="e">
        <f t="shared" si="821"/>
        <v>#N/A</v>
      </c>
      <c r="S885" s="369" t="e">
        <f t="shared" si="822"/>
        <v>#N/A</v>
      </c>
      <c r="T885" s="398" t="e">
        <f t="shared" si="823"/>
        <v>#N/A</v>
      </c>
      <c r="U885" s="368"/>
      <c r="V885" s="368"/>
      <c r="W885" s="368"/>
      <c r="X885" s="368"/>
      <c r="Y885" s="368"/>
      <c r="Z885" s="368"/>
      <c r="AA885" s="368"/>
      <c r="AB885" s="368"/>
      <c r="AC885" s="368"/>
      <c r="AD885" s="368"/>
      <c r="AE885" s="368"/>
      <c r="AF885" s="368"/>
      <c r="AG885" s="368"/>
      <c r="AH885" s="368"/>
      <c r="AI885" s="368"/>
      <c r="AJ885" s="368"/>
      <c r="AK885" s="368"/>
      <c r="AL885" s="368"/>
      <c r="AM885" s="368"/>
      <c r="AN885" s="368"/>
    </row>
    <row r="886" spans="1:40" ht="12.75" customHeight="1">
      <c r="A886" s="151">
        <f t="shared" si="811"/>
        <v>69</v>
      </c>
      <c r="B886" s="393">
        <f t="shared" si="824"/>
        <v>4140</v>
      </c>
      <c r="C886" s="186">
        <v>0</v>
      </c>
      <c r="D886" s="394">
        <f t="shared" si="812"/>
        <v>0</v>
      </c>
      <c r="E886" s="395" t="e">
        <f t="shared" ref="E886:F886" si="888">H885</f>
        <v>#N/A</v>
      </c>
      <c r="F886" s="375" t="e">
        <f t="shared" si="888"/>
        <v>#N/A</v>
      </c>
      <c r="G886" s="375" t="e">
        <f t="shared" si="814"/>
        <v>#N/A</v>
      </c>
      <c r="H886" s="395" t="e">
        <f t="shared" si="815"/>
        <v>#N/A</v>
      </c>
      <c r="I886" s="375" t="e">
        <f t="shared" si="816"/>
        <v>#N/A</v>
      </c>
      <c r="J886" s="395" t="e">
        <f t="shared" si="826"/>
        <v>#N/A</v>
      </c>
      <c r="K886" s="396" t="e">
        <f t="shared" si="817"/>
        <v>#N/A</v>
      </c>
      <c r="L886" s="368"/>
      <c r="M886" s="368"/>
      <c r="N886" s="372"/>
      <c r="O886" s="3" t="e">
        <f t="shared" si="818"/>
        <v>#N/A</v>
      </c>
      <c r="P886" s="397" t="e">
        <f t="shared" si="819"/>
        <v>#N/A</v>
      </c>
      <c r="Q886" s="3" t="e">
        <f t="shared" si="820"/>
        <v>#N/A</v>
      </c>
      <c r="R886" s="369" t="e">
        <f t="shared" si="821"/>
        <v>#N/A</v>
      </c>
      <c r="S886" s="369" t="e">
        <f t="shared" si="822"/>
        <v>#N/A</v>
      </c>
      <c r="T886" s="398" t="e">
        <f t="shared" si="823"/>
        <v>#N/A</v>
      </c>
      <c r="U886" s="368"/>
      <c r="V886" s="368"/>
      <c r="W886" s="368"/>
      <c r="X886" s="368"/>
      <c r="Y886" s="368"/>
      <c r="Z886" s="368"/>
      <c r="AA886" s="368"/>
      <c r="AB886" s="368"/>
      <c r="AC886" s="368"/>
      <c r="AD886" s="368"/>
      <c r="AE886" s="368"/>
      <c r="AF886" s="368"/>
      <c r="AG886" s="368"/>
      <c r="AH886" s="368"/>
      <c r="AI886" s="368"/>
      <c r="AJ886" s="368"/>
      <c r="AK886" s="368"/>
      <c r="AL886" s="368"/>
      <c r="AM886" s="368"/>
      <c r="AN886" s="368"/>
    </row>
    <row r="887" spans="1:40" ht="12.75" customHeight="1">
      <c r="A887" s="151">
        <f t="shared" si="811"/>
        <v>69.083333333333329</v>
      </c>
      <c r="B887" s="393">
        <f t="shared" si="824"/>
        <v>4145</v>
      </c>
      <c r="C887" s="186">
        <v>0</v>
      </c>
      <c r="D887" s="394">
        <f t="shared" si="812"/>
        <v>0</v>
      </c>
      <c r="E887" s="395" t="e">
        <f t="shared" ref="E887:F887" si="889">H886</f>
        <v>#N/A</v>
      </c>
      <c r="F887" s="375" t="e">
        <f t="shared" si="889"/>
        <v>#N/A</v>
      </c>
      <c r="G887" s="375" t="e">
        <f t="shared" si="814"/>
        <v>#N/A</v>
      </c>
      <c r="H887" s="395" t="e">
        <f t="shared" si="815"/>
        <v>#N/A</v>
      </c>
      <c r="I887" s="375" t="e">
        <f t="shared" si="816"/>
        <v>#N/A</v>
      </c>
      <c r="J887" s="395" t="e">
        <f t="shared" si="826"/>
        <v>#N/A</v>
      </c>
      <c r="K887" s="396" t="e">
        <f t="shared" si="817"/>
        <v>#N/A</v>
      </c>
      <c r="L887" s="368"/>
      <c r="M887" s="368"/>
      <c r="N887" s="372"/>
      <c r="O887" s="3" t="e">
        <f t="shared" si="818"/>
        <v>#N/A</v>
      </c>
      <c r="P887" s="397" t="e">
        <f t="shared" si="819"/>
        <v>#N/A</v>
      </c>
      <c r="Q887" s="3" t="e">
        <f t="shared" si="820"/>
        <v>#N/A</v>
      </c>
      <c r="R887" s="369" t="e">
        <f t="shared" si="821"/>
        <v>#N/A</v>
      </c>
      <c r="S887" s="369" t="e">
        <f t="shared" si="822"/>
        <v>#N/A</v>
      </c>
      <c r="T887" s="398" t="e">
        <f t="shared" si="823"/>
        <v>#N/A</v>
      </c>
      <c r="U887" s="368"/>
      <c r="V887" s="368"/>
      <c r="W887" s="368"/>
      <c r="X887" s="368"/>
      <c r="Y887" s="368"/>
      <c r="Z887" s="368"/>
      <c r="AA887" s="368"/>
      <c r="AB887" s="368"/>
      <c r="AC887" s="368"/>
      <c r="AD887" s="368"/>
      <c r="AE887" s="368"/>
      <c r="AF887" s="368"/>
      <c r="AG887" s="368"/>
      <c r="AH887" s="368"/>
      <c r="AI887" s="368"/>
      <c r="AJ887" s="368"/>
      <c r="AK887" s="368"/>
      <c r="AL887" s="368"/>
      <c r="AM887" s="368"/>
      <c r="AN887" s="368"/>
    </row>
    <row r="888" spans="1:40" ht="12.75" customHeight="1">
      <c r="A888" s="151">
        <f t="shared" si="811"/>
        <v>69.166666666666671</v>
      </c>
      <c r="B888" s="393">
        <f t="shared" si="824"/>
        <v>4150</v>
      </c>
      <c r="C888" s="186">
        <v>0</v>
      </c>
      <c r="D888" s="394">
        <f t="shared" si="812"/>
        <v>0</v>
      </c>
      <c r="E888" s="395" t="e">
        <f t="shared" ref="E888:F888" si="890">H887</f>
        <v>#N/A</v>
      </c>
      <c r="F888" s="375" t="e">
        <f t="shared" si="890"/>
        <v>#N/A</v>
      </c>
      <c r="G888" s="375" t="e">
        <f t="shared" si="814"/>
        <v>#N/A</v>
      </c>
      <c r="H888" s="395" t="e">
        <f t="shared" si="815"/>
        <v>#N/A</v>
      </c>
      <c r="I888" s="375" t="e">
        <f t="shared" si="816"/>
        <v>#N/A</v>
      </c>
      <c r="J888" s="395" t="e">
        <f t="shared" si="826"/>
        <v>#N/A</v>
      </c>
      <c r="K888" s="396" t="e">
        <f t="shared" si="817"/>
        <v>#N/A</v>
      </c>
      <c r="L888" s="368"/>
      <c r="M888" s="368"/>
      <c r="N888" s="372"/>
      <c r="O888" s="3" t="e">
        <f t="shared" si="818"/>
        <v>#N/A</v>
      </c>
      <c r="P888" s="397" t="e">
        <f t="shared" si="819"/>
        <v>#N/A</v>
      </c>
      <c r="Q888" s="3" t="e">
        <f t="shared" si="820"/>
        <v>#N/A</v>
      </c>
      <c r="R888" s="369" t="e">
        <f t="shared" si="821"/>
        <v>#N/A</v>
      </c>
      <c r="S888" s="369" t="e">
        <f t="shared" si="822"/>
        <v>#N/A</v>
      </c>
      <c r="T888" s="398" t="e">
        <f t="shared" si="823"/>
        <v>#N/A</v>
      </c>
      <c r="U888" s="368"/>
      <c r="V888" s="368"/>
      <c r="W888" s="368"/>
      <c r="X888" s="368"/>
      <c r="Y888" s="368"/>
      <c r="Z888" s="368"/>
      <c r="AA888" s="368"/>
      <c r="AB888" s="368"/>
      <c r="AC888" s="368"/>
      <c r="AD888" s="368"/>
      <c r="AE888" s="368"/>
      <c r="AF888" s="368"/>
      <c r="AG888" s="368"/>
      <c r="AH888" s="368"/>
      <c r="AI888" s="368"/>
      <c r="AJ888" s="368"/>
      <c r="AK888" s="368"/>
      <c r="AL888" s="368"/>
      <c r="AM888" s="368"/>
      <c r="AN888" s="368"/>
    </row>
    <row r="889" spans="1:40" ht="12.75" customHeight="1">
      <c r="A889" s="151">
        <f t="shared" si="811"/>
        <v>69.25</v>
      </c>
      <c r="B889" s="393">
        <f t="shared" si="824"/>
        <v>4155</v>
      </c>
      <c r="C889" s="186">
        <v>0</v>
      </c>
      <c r="D889" s="394">
        <f t="shared" si="812"/>
        <v>0</v>
      </c>
      <c r="E889" s="395" t="e">
        <f t="shared" ref="E889:F889" si="891">H888</f>
        <v>#N/A</v>
      </c>
      <c r="F889" s="375" t="e">
        <f t="shared" si="891"/>
        <v>#N/A</v>
      </c>
      <c r="G889" s="375" t="e">
        <f t="shared" si="814"/>
        <v>#N/A</v>
      </c>
      <c r="H889" s="395" t="e">
        <f t="shared" si="815"/>
        <v>#N/A</v>
      </c>
      <c r="I889" s="375" t="e">
        <f t="shared" si="816"/>
        <v>#N/A</v>
      </c>
      <c r="J889" s="395" t="e">
        <f t="shared" si="826"/>
        <v>#N/A</v>
      </c>
      <c r="K889" s="396" t="e">
        <f t="shared" si="817"/>
        <v>#N/A</v>
      </c>
      <c r="L889" s="368"/>
      <c r="M889" s="368"/>
      <c r="N889" s="372"/>
      <c r="O889" s="3" t="e">
        <f t="shared" si="818"/>
        <v>#N/A</v>
      </c>
      <c r="P889" s="397" t="e">
        <f t="shared" si="819"/>
        <v>#N/A</v>
      </c>
      <c r="Q889" s="3" t="e">
        <f t="shared" si="820"/>
        <v>#N/A</v>
      </c>
      <c r="R889" s="369" t="e">
        <f t="shared" si="821"/>
        <v>#N/A</v>
      </c>
      <c r="S889" s="369" t="e">
        <f t="shared" si="822"/>
        <v>#N/A</v>
      </c>
      <c r="T889" s="398" t="e">
        <f t="shared" si="823"/>
        <v>#N/A</v>
      </c>
      <c r="U889" s="368"/>
      <c r="V889" s="368"/>
      <c r="W889" s="368"/>
      <c r="X889" s="368"/>
      <c r="Y889" s="368"/>
      <c r="Z889" s="368"/>
      <c r="AA889" s="368"/>
      <c r="AB889" s="368"/>
      <c r="AC889" s="368"/>
      <c r="AD889" s="368"/>
      <c r="AE889" s="368"/>
      <c r="AF889" s="368"/>
      <c r="AG889" s="368"/>
      <c r="AH889" s="368"/>
      <c r="AI889" s="368"/>
      <c r="AJ889" s="368"/>
      <c r="AK889" s="368"/>
      <c r="AL889" s="368"/>
      <c r="AM889" s="368"/>
      <c r="AN889" s="368"/>
    </row>
    <row r="890" spans="1:40" ht="12.75" customHeight="1">
      <c r="A890" s="151">
        <f t="shared" si="811"/>
        <v>69.333333333333329</v>
      </c>
      <c r="B890" s="393">
        <f t="shared" si="824"/>
        <v>4160</v>
      </c>
      <c r="C890" s="186">
        <v>0</v>
      </c>
      <c r="D890" s="394">
        <f t="shared" si="812"/>
        <v>0</v>
      </c>
      <c r="E890" s="395" t="e">
        <f t="shared" ref="E890:F890" si="892">H889</f>
        <v>#N/A</v>
      </c>
      <c r="F890" s="375" t="e">
        <f t="shared" si="892"/>
        <v>#N/A</v>
      </c>
      <c r="G890" s="375" t="e">
        <f t="shared" si="814"/>
        <v>#N/A</v>
      </c>
      <c r="H890" s="395" t="e">
        <f t="shared" si="815"/>
        <v>#N/A</v>
      </c>
      <c r="I890" s="375" t="e">
        <f t="shared" si="816"/>
        <v>#N/A</v>
      </c>
      <c r="J890" s="395" t="e">
        <f t="shared" si="826"/>
        <v>#N/A</v>
      </c>
      <c r="K890" s="396" t="e">
        <f t="shared" si="817"/>
        <v>#N/A</v>
      </c>
      <c r="L890" s="368"/>
      <c r="M890" s="368"/>
      <c r="N890" s="372"/>
      <c r="O890" s="3" t="e">
        <f t="shared" si="818"/>
        <v>#N/A</v>
      </c>
      <c r="P890" s="397" t="e">
        <f t="shared" si="819"/>
        <v>#N/A</v>
      </c>
      <c r="Q890" s="3" t="e">
        <f t="shared" si="820"/>
        <v>#N/A</v>
      </c>
      <c r="R890" s="369" t="e">
        <f t="shared" si="821"/>
        <v>#N/A</v>
      </c>
      <c r="S890" s="369" t="e">
        <f t="shared" si="822"/>
        <v>#N/A</v>
      </c>
      <c r="T890" s="398" t="e">
        <f t="shared" si="823"/>
        <v>#N/A</v>
      </c>
      <c r="U890" s="368"/>
      <c r="V890" s="368"/>
      <c r="W890" s="368"/>
      <c r="X890" s="368"/>
      <c r="Y890" s="368"/>
      <c r="Z890" s="368"/>
      <c r="AA890" s="368"/>
      <c r="AB890" s="368"/>
      <c r="AC890" s="368"/>
      <c r="AD890" s="368"/>
      <c r="AE890" s="368"/>
      <c r="AF890" s="368"/>
      <c r="AG890" s="368"/>
      <c r="AH890" s="368"/>
      <c r="AI890" s="368"/>
      <c r="AJ890" s="368"/>
      <c r="AK890" s="368"/>
      <c r="AL890" s="368"/>
      <c r="AM890" s="368"/>
      <c r="AN890" s="368"/>
    </row>
    <row r="891" spans="1:40" ht="12.75" customHeight="1">
      <c r="A891" s="151">
        <f t="shared" si="811"/>
        <v>69.416666666666671</v>
      </c>
      <c r="B891" s="393">
        <f t="shared" si="824"/>
        <v>4165</v>
      </c>
      <c r="C891" s="186">
        <v>0</v>
      </c>
      <c r="D891" s="394">
        <f t="shared" si="812"/>
        <v>0</v>
      </c>
      <c r="E891" s="395" t="e">
        <f t="shared" ref="E891:F891" si="893">H890</f>
        <v>#N/A</v>
      </c>
      <c r="F891" s="375" t="e">
        <f t="shared" si="893"/>
        <v>#N/A</v>
      </c>
      <c r="G891" s="375" t="e">
        <f t="shared" si="814"/>
        <v>#N/A</v>
      </c>
      <c r="H891" s="395" t="e">
        <f t="shared" si="815"/>
        <v>#N/A</v>
      </c>
      <c r="I891" s="375" t="e">
        <f t="shared" si="816"/>
        <v>#N/A</v>
      </c>
      <c r="J891" s="395" t="e">
        <f t="shared" si="826"/>
        <v>#N/A</v>
      </c>
      <c r="K891" s="396" t="e">
        <f t="shared" si="817"/>
        <v>#N/A</v>
      </c>
      <c r="L891" s="368"/>
      <c r="M891" s="368"/>
      <c r="N891" s="372"/>
      <c r="O891" s="3" t="e">
        <f t="shared" si="818"/>
        <v>#N/A</v>
      </c>
      <c r="P891" s="397" t="e">
        <f t="shared" si="819"/>
        <v>#N/A</v>
      </c>
      <c r="Q891" s="3" t="e">
        <f t="shared" si="820"/>
        <v>#N/A</v>
      </c>
      <c r="R891" s="369" t="e">
        <f t="shared" si="821"/>
        <v>#N/A</v>
      </c>
      <c r="S891" s="369" t="e">
        <f t="shared" si="822"/>
        <v>#N/A</v>
      </c>
      <c r="T891" s="398" t="e">
        <f t="shared" si="823"/>
        <v>#N/A</v>
      </c>
      <c r="U891" s="368"/>
      <c r="V891" s="368"/>
      <c r="W891" s="368"/>
      <c r="X891" s="368"/>
      <c r="Y891" s="368"/>
      <c r="Z891" s="368"/>
      <c r="AA891" s="368"/>
      <c r="AB891" s="368"/>
      <c r="AC891" s="368"/>
      <c r="AD891" s="368"/>
      <c r="AE891" s="368"/>
      <c r="AF891" s="368"/>
      <c r="AG891" s="368"/>
      <c r="AH891" s="368"/>
      <c r="AI891" s="368"/>
      <c r="AJ891" s="368"/>
      <c r="AK891" s="368"/>
      <c r="AL891" s="368"/>
      <c r="AM891" s="368"/>
      <c r="AN891" s="368"/>
    </row>
    <row r="892" spans="1:40" ht="12.75" customHeight="1">
      <c r="A892" s="151">
        <f t="shared" si="811"/>
        <v>69.5</v>
      </c>
      <c r="B892" s="393">
        <f t="shared" si="824"/>
        <v>4170</v>
      </c>
      <c r="C892" s="186">
        <v>0</v>
      </c>
      <c r="D892" s="394">
        <f t="shared" si="812"/>
        <v>0</v>
      </c>
      <c r="E892" s="395" t="e">
        <f t="shared" ref="E892:F892" si="894">H891</f>
        <v>#N/A</v>
      </c>
      <c r="F892" s="375" t="e">
        <f t="shared" si="894"/>
        <v>#N/A</v>
      </c>
      <c r="G892" s="375" t="e">
        <f t="shared" si="814"/>
        <v>#N/A</v>
      </c>
      <c r="H892" s="395" t="e">
        <f t="shared" si="815"/>
        <v>#N/A</v>
      </c>
      <c r="I892" s="375" t="e">
        <f t="shared" si="816"/>
        <v>#N/A</v>
      </c>
      <c r="J892" s="395" t="e">
        <f t="shared" si="826"/>
        <v>#N/A</v>
      </c>
      <c r="K892" s="396" t="e">
        <f t="shared" si="817"/>
        <v>#N/A</v>
      </c>
      <c r="L892" s="368"/>
      <c r="M892" s="368"/>
      <c r="N892" s="372"/>
      <c r="O892" s="3" t="e">
        <f t="shared" si="818"/>
        <v>#N/A</v>
      </c>
      <c r="P892" s="397" t="e">
        <f t="shared" si="819"/>
        <v>#N/A</v>
      </c>
      <c r="Q892" s="3" t="e">
        <f t="shared" si="820"/>
        <v>#N/A</v>
      </c>
      <c r="R892" s="369" t="e">
        <f t="shared" si="821"/>
        <v>#N/A</v>
      </c>
      <c r="S892" s="369" t="e">
        <f t="shared" si="822"/>
        <v>#N/A</v>
      </c>
      <c r="T892" s="398" t="e">
        <f t="shared" si="823"/>
        <v>#N/A</v>
      </c>
      <c r="U892" s="368"/>
      <c r="V892" s="368"/>
      <c r="W892" s="368"/>
      <c r="X892" s="368"/>
      <c r="Y892" s="368"/>
      <c r="Z892" s="368"/>
      <c r="AA892" s="368"/>
      <c r="AB892" s="368"/>
      <c r="AC892" s="368"/>
      <c r="AD892" s="368"/>
      <c r="AE892" s="368"/>
      <c r="AF892" s="368"/>
      <c r="AG892" s="368"/>
      <c r="AH892" s="368"/>
      <c r="AI892" s="368"/>
      <c r="AJ892" s="368"/>
      <c r="AK892" s="368"/>
      <c r="AL892" s="368"/>
      <c r="AM892" s="368"/>
      <c r="AN892" s="368"/>
    </row>
    <row r="893" spans="1:40" ht="12.75" customHeight="1">
      <c r="A893" s="151">
        <f t="shared" si="811"/>
        <v>69.583333333333329</v>
      </c>
      <c r="B893" s="393">
        <f t="shared" si="824"/>
        <v>4175</v>
      </c>
      <c r="C893" s="186">
        <v>0</v>
      </c>
      <c r="D893" s="394">
        <f t="shared" si="812"/>
        <v>0</v>
      </c>
      <c r="E893" s="395" t="e">
        <f t="shared" ref="E893:F893" si="895">H892</f>
        <v>#N/A</v>
      </c>
      <c r="F893" s="375" t="e">
        <f t="shared" si="895"/>
        <v>#N/A</v>
      </c>
      <c r="G893" s="375" t="e">
        <f t="shared" si="814"/>
        <v>#N/A</v>
      </c>
      <c r="H893" s="395" t="e">
        <f t="shared" si="815"/>
        <v>#N/A</v>
      </c>
      <c r="I893" s="375" t="e">
        <f t="shared" si="816"/>
        <v>#N/A</v>
      </c>
      <c r="J893" s="395" t="e">
        <f t="shared" si="826"/>
        <v>#N/A</v>
      </c>
      <c r="K893" s="396" t="e">
        <f t="shared" si="817"/>
        <v>#N/A</v>
      </c>
      <c r="L893" s="368"/>
      <c r="M893" s="368"/>
      <c r="N893" s="372"/>
      <c r="O893" s="3" t="e">
        <f t="shared" si="818"/>
        <v>#N/A</v>
      </c>
      <c r="P893" s="397" t="e">
        <f t="shared" si="819"/>
        <v>#N/A</v>
      </c>
      <c r="Q893" s="3" t="e">
        <f t="shared" si="820"/>
        <v>#N/A</v>
      </c>
      <c r="R893" s="369" t="e">
        <f t="shared" si="821"/>
        <v>#N/A</v>
      </c>
      <c r="S893" s="369" t="e">
        <f t="shared" si="822"/>
        <v>#N/A</v>
      </c>
      <c r="T893" s="398" t="e">
        <f t="shared" si="823"/>
        <v>#N/A</v>
      </c>
      <c r="U893" s="368"/>
      <c r="V893" s="368"/>
      <c r="W893" s="368"/>
      <c r="X893" s="368"/>
      <c r="Y893" s="368"/>
      <c r="Z893" s="368"/>
      <c r="AA893" s="368"/>
      <c r="AB893" s="368"/>
      <c r="AC893" s="368"/>
      <c r="AD893" s="368"/>
      <c r="AE893" s="368"/>
      <c r="AF893" s="368"/>
      <c r="AG893" s="368"/>
      <c r="AH893" s="368"/>
      <c r="AI893" s="368"/>
      <c r="AJ893" s="368"/>
      <c r="AK893" s="368"/>
      <c r="AL893" s="368"/>
      <c r="AM893" s="368"/>
      <c r="AN893" s="368"/>
    </row>
    <row r="894" spans="1:40" ht="12.75" customHeight="1">
      <c r="A894" s="151">
        <f t="shared" si="811"/>
        <v>69.666666666666671</v>
      </c>
      <c r="B894" s="393">
        <f t="shared" si="824"/>
        <v>4180</v>
      </c>
      <c r="C894" s="186">
        <v>0</v>
      </c>
      <c r="D894" s="394">
        <f t="shared" si="812"/>
        <v>0</v>
      </c>
      <c r="E894" s="395" t="e">
        <f t="shared" ref="E894:F894" si="896">H893</f>
        <v>#N/A</v>
      </c>
      <c r="F894" s="375" t="e">
        <f t="shared" si="896"/>
        <v>#N/A</v>
      </c>
      <c r="G894" s="375" t="e">
        <f t="shared" si="814"/>
        <v>#N/A</v>
      </c>
      <c r="H894" s="395" t="e">
        <f t="shared" si="815"/>
        <v>#N/A</v>
      </c>
      <c r="I894" s="375" t="e">
        <f t="shared" si="816"/>
        <v>#N/A</v>
      </c>
      <c r="J894" s="395" t="e">
        <f t="shared" si="826"/>
        <v>#N/A</v>
      </c>
      <c r="K894" s="396" t="e">
        <f t="shared" si="817"/>
        <v>#N/A</v>
      </c>
      <c r="L894" s="368"/>
      <c r="M894" s="368"/>
      <c r="N894" s="372"/>
      <c r="O894" s="3" t="e">
        <f t="shared" si="818"/>
        <v>#N/A</v>
      </c>
      <c r="P894" s="397" t="e">
        <f t="shared" si="819"/>
        <v>#N/A</v>
      </c>
      <c r="Q894" s="3" t="e">
        <f t="shared" si="820"/>
        <v>#N/A</v>
      </c>
      <c r="R894" s="369" t="e">
        <f t="shared" si="821"/>
        <v>#N/A</v>
      </c>
      <c r="S894" s="369" t="e">
        <f t="shared" si="822"/>
        <v>#N/A</v>
      </c>
      <c r="T894" s="398" t="e">
        <f t="shared" si="823"/>
        <v>#N/A</v>
      </c>
      <c r="U894" s="368"/>
      <c r="V894" s="368"/>
      <c r="W894" s="368"/>
      <c r="X894" s="368"/>
      <c r="Y894" s="368"/>
      <c r="Z894" s="368"/>
      <c r="AA894" s="368"/>
      <c r="AB894" s="368"/>
      <c r="AC894" s="368"/>
      <c r="AD894" s="368"/>
      <c r="AE894" s="368"/>
      <c r="AF894" s="368"/>
      <c r="AG894" s="368"/>
      <c r="AH894" s="368"/>
      <c r="AI894" s="368"/>
      <c r="AJ894" s="368"/>
      <c r="AK894" s="368"/>
      <c r="AL894" s="368"/>
      <c r="AM894" s="368"/>
      <c r="AN894" s="368"/>
    </row>
    <row r="895" spans="1:40" ht="12.75" customHeight="1">
      <c r="A895" s="151">
        <f t="shared" si="811"/>
        <v>69.75</v>
      </c>
      <c r="B895" s="393">
        <f t="shared" si="824"/>
        <v>4185</v>
      </c>
      <c r="C895" s="186">
        <v>0</v>
      </c>
      <c r="D895" s="394">
        <f t="shared" si="812"/>
        <v>0</v>
      </c>
      <c r="E895" s="395" t="e">
        <f t="shared" ref="E895:F895" si="897">H894</f>
        <v>#N/A</v>
      </c>
      <c r="F895" s="375" t="e">
        <f t="shared" si="897"/>
        <v>#N/A</v>
      </c>
      <c r="G895" s="375" t="e">
        <f t="shared" si="814"/>
        <v>#N/A</v>
      </c>
      <c r="H895" s="395" t="e">
        <f t="shared" si="815"/>
        <v>#N/A</v>
      </c>
      <c r="I895" s="375" t="e">
        <f t="shared" si="816"/>
        <v>#N/A</v>
      </c>
      <c r="J895" s="395" t="e">
        <f t="shared" si="826"/>
        <v>#N/A</v>
      </c>
      <c r="K895" s="396" t="e">
        <f t="shared" si="817"/>
        <v>#N/A</v>
      </c>
      <c r="L895" s="368"/>
      <c r="M895" s="368"/>
      <c r="N895" s="372"/>
      <c r="O895" s="3" t="e">
        <f t="shared" si="818"/>
        <v>#N/A</v>
      </c>
      <c r="P895" s="397" t="e">
        <f t="shared" si="819"/>
        <v>#N/A</v>
      </c>
      <c r="Q895" s="3" t="e">
        <f t="shared" si="820"/>
        <v>#N/A</v>
      </c>
      <c r="R895" s="369" t="e">
        <f t="shared" si="821"/>
        <v>#N/A</v>
      </c>
      <c r="S895" s="369" t="e">
        <f t="shared" si="822"/>
        <v>#N/A</v>
      </c>
      <c r="T895" s="398" t="e">
        <f t="shared" si="823"/>
        <v>#N/A</v>
      </c>
      <c r="U895" s="368"/>
      <c r="V895" s="368"/>
      <c r="W895" s="368"/>
      <c r="X895" s="368"/>
      <c r="Y895" s="368"/>
      <c r="Z895" s="368"/>
      <c r="AA895" s="368"/>
      <c r="AB895" s="368"/>
      <c r="AC895" s="368"/>
      <c r="AD895" s="368"/>
      <c r="AE895" s="368"/>
      <c r="AF895" s="368"/>
      <c r="AG895" s="368"/>
      <c r="AH895" s="368"/>
      <c r="AI895" s="368"/>
      <c r="AJ895" s="368"/>
      <c r="AK895" s="368"/>
      <c r="AL895" s="368"/>
      <c r="AM895" s="368"/>
      <c r="AN895" s="368"/>
    </row>
    <row r="896" spans="1:40" ht="12.75" customHeight="1">
      <c r="A896" s="151">
        <f t="shared" si="811"/>
        <v>69.833333333333329</v>
      </c>
      <c r="B896" s="393">
        <f t="shared" si="824"/>
        <v>4190</v>
      </c>
      <c r="C896" s="186">
        <v>0</v>
      </c>
      <c r="D896" s="394">
        <f t="shared" si="812"/>
        <v>0</v>
      </c>
      <c r="E896" s="395" t="e">
        <f t="shared" ref="E896:F896" si="898">H895</f>
        <v>#N/A</v>
      </c>
      <c r="F896" s="375" t="e">
        <f t="shared" si="898"/>
        <v>#N/A</v>
      </c>
      <c r="G896" s="375" t="e">
        <f t="shared" si="814"/>
        <v>#N/A</v>
      </c>
      <c r="H896" s="395" t="e">
        <f t="shared" si="815"/>
        <v>#N/A</v>
      </c>
      <c r="I896" s="375" t="e">
        <f t="shared" si="816"/>
        <v>#N/A</v>
      </c>
      <c r="J896" s="395" t="e">
        <f t="shared" si="826"/>
        <v>#N/A</v>
      </c>
      <c r="K896" s="396" t="e">
        <f t="shared" si="817"/>
        <v>#N/A</v>
      </c>
      <c r="L896" s="368"/>
      <c r="M896" s="368"/>
      <c r="N896" s="372"/>
      <c r="O896" s="3" t="e">
        <f t="shared" si="818"/>
        <v>#N/A</v>
      </c>
      <c r="P896" s="397" t="e">
        <f t="shared" si="819"/>
        <v>#N/A</v>
      </c>
      <c r="Q896" s="3" t="e">
        <f t="shared" si="820"/>
        <v>#N/A</v>
      </c>
      <c r="R896" s="369" t="e">
        <f t="shared" si="821"/>
        <v>#N/A</v>
      </c>
      <c r="S896" s="369" t="e">
        <f t="shared" si="822"/>
        <v>#N/A</v>
      </c>
      <c r="T896" s="398" t="e">
        <f t="shared" si="823"/>
        <v>#N/A</v>
      </c>
      <c r="U896" s="368"/>
      <c r="V896" s="368"/>
      <c r="W896" s="368"/>
      <c r="X896" s="368"/>
      <c r="Y896" s="368"/>
      <c r="Z896" s="368"/>
      <c r="AA896" s="368"/>
      <c r="AB896" s="368"/>
      <c r="AC896" s="368"/>
      <c r="AD896" s="368"/>
      <c r="AE896" s="368"/>
      <c r="AF896" s="368"/>
      <c r="AG896" s="368"/>
      <c r="AH896" s="368"/>
      <c r="AI896" s="368"/>
      <c r="AJ896" s="368"/>
      <c r="AK896" s="368"/>
      <c r="AL896" s="368"/>
      <c r="AM896" s="368"/>
      <c r="AN896" s="368"/>
    </row>
    <row r="897" spans="1:40" ht="12.75" customHeight="1">
      <c r="A897" s="151">
        <f t="shared" si="811"/>
        <v>69.916666666666671</v>
      </c>
      <c r="B897" s="393">
        <f t="shared" si="824"/>
        <v>4195</v>
      </c>
      <c r="C897" s="186">
        <v>0</v>
      </c>
      <c r="D897" s="394">
        <f t="shared" si="812"/>
        <v>0</v>
      </c>
      <c r="E897" s="395" t="e">
        <f t="shared" ref="E897:F897" si="899">H896</f>
        <v>#N/A</v>
      </c>
      <c r="F897" s="375" t="e">
        <f t="shared" si="899"/>
        <v>#N/A</v>
      </c>
      <c r="G897" s="375" t="e">
        <f t="shared" si="814"/>
        <v>#N/A</v>
      </c>
      <c r="H897" s="395" t="e">
        <f t="shared" si="815"/>
        <v>#N/A</v>
      </c>
      <c r="I897" s="375" t="e">
        <f t="shared" si="816"/>
        <v>#N/A</v>
      </c>
      <c r="J897" s="395" t="e">
        <f t="shared" si="826"/>
        <v>#N/A</v>
      </c>
      <c r="K897" s="396" t="e">
        <f t="shared" si="817"/>
        <v>#N/A</v>
      </c>
      <c r="L897" s="368"/>
      <c r="M897" s="368"/>
      <c r="N897" s="372"/>
      <c r="O897" s="3" t="e">
        <f t="shared" si="818"/>
        <v>#N/A</v>
      </c>
      <c r="P897" s="397" t="e">
        <f t="shared" si="819"/>
        <v>#N/A</v>
      </c>
      <c r="Q897" s="3" t="e">
        <f t="shared" si="820"/>
        <v>#N/A</v>
      </c>
      <c r="R897" s="369" t="e">
        <f t="shared" si="821"/>
        <v>#N/A</v>
      </c>
      <c r="S897" s="369" t="e">
        <f t="shared" si="822"/>
        <v>#N/A</v>
      </c>
      <c r="T897" s="398" t="e">
        <f t="shared" si="823"/>
        <v>#N/A</v>
      </c>
      <c r="U897" s="368"/>
      <c r="V897" s="368"/>
      <c r="W897" s="368"/>
      <c r="X897" s="368"/>
      <c r="Y897" s="368"/>
      <c r="Z897" s="368"/>
      <c r="AA897" s="368"/>
      <c r="AB897" s="368"/>
      <c r="AC897" s="368"/>
      <c r="AD897" s="368"/>
      <c r="AE897" s="368"/>
      <c r="AF897" s="368"/>
      <c r="AG897" s="368"/>
      <c r="AH897" s="368"/>
      <c r="AI897" s="368"/>
      <c r="AJ897" s="368"/>
      <c r="AK897" s="368"/>
      <c r="AL897" s="368"/>
      <c r="AM897" s="368"/>
      <c r="AN897" s="368"/>
    </row>
    <row r="898" spans="1:40" ht="12.75" customHeight="1">
      <c r="A898" s="151">
        <f t="shared" si="811"/>
        <v>70</v>
      </c>
      <c r="B898" s="393">
        <f t="shared" si="824"/>
        <v>4200</v>
      </c>
      <c r="C898" s="186">
        <v>0</v>
      </c>
      <c r="D898" s="394">
        <f t="shared" si="812"/>
        <v>0</v>
      </c>
      <c r="E898" s="395" t="e">
        <f t="shared" ref="E898:F898" si="900">H897</f>
        <v>#N/A</v>
      </c>
      <c r="F898" s="375" t="e">
        <f t="shared" si="900"/>
        <v>#N/A</v>
      </c>
      <c r="G898" s="375" t="e">
        <f t="shared" si="814"/>
        <v>#N/A</v>
      </c>
      <c r="H898" s="395" t="e">
        <f t="shared" si="815"/>
        <v>#N/A</v>
      </c>
      <c r="I898" s="375" t="e">
        <f t="shared" si="816"/>
        <v>#N/A</v>
      </c>
      <c r="J898" s="395" t="e">
        <f t="shared" si="826"/>
        <v>#N/A</v>
      </c>
      <c r="K898" s="396" t="e">
        <f t="shared" si="817"/>
        <v>#N/A</v>
      </c>
      <c r="L898" s="368"/>
      <c r="M898" s="368"/>
      <c r="N898" s="372"/>
      <c r="O898" s="3" t="e">
        <f t="shared" si="818"/>
        <v>#N/A</v>
      </c>
      <c r="P898" s="397" t="e">
        <f t="shared" si="819"/>
        <v>#N/A</v>
      </c>
      <c r="Q898" s="3" t="e">
        <f t="shared" si="820"/>
        <v>#N/A</v>
      </c>
      <c r="R898" s="369" t="e">
        <f t="shared" si="821"/>
        <v>#N/A</v>
      </c>
      <c r="S898" s="369" t="e">
        <f t="shared" si="822"/>
        <v>#N/A</v>
      </c>
      <c r="T898" s="398" t="e">
        <f t="shared" si="823"/>
        <v>#N/A</v>
      </c>
      <c r="U898" s="368"/>
      <c r="V898" s="368"/>
      <c r="W898" s="368"/>
      <c r="X898" s="368"/>
      <c r="Y898" s="368"/>
      <c r="Z898" s="368"/>
      <c r="AA898" s="368"/>
      <c r="AB898" s="368"/>
      <c r="AC898" s="368"/>
      <c r="AD898" s="368"/>
      <c r="AE898" s="368"/>
      <c r="AF898" s="368"/>
      <c r="AG898" s="368"/>
      <c r="AH898" s="368"/>
      <c r="AI898" s="368"/>
      <c r="AJ898" s="368"/>
      <c r="AK898" s="368"/>
      <c r="AL898" s="368"/>
      <c r="AM898" s="368"/>
      <c r="AN898" s="368"/>
    </row>
    <row r="899" spans="1:40" ht="12.75" customHeight="1">
      <c r="A899" s="151">
        <f t="shared" si="811"/>
        <v>70.083333333333329</v>
      </c>
      <c r="B899" s="393">
        <f t="shared" si="824"/>
        <v>4205</v>
      </c>
      <c r="C899" s="186">
        <v>0</v>
      </c>
      <c r="D899" s="394">
        <f t="shared" si="812"/>
        <v>0</v>
      </c>
      <c r="E899" s="395" t="e">
        <f t="shared" ref="E899:F899" si="901">H898</f>
        <v>#N/A</v>
      </c>
      <c r="F899" s="375" t="e">
        <f t="shared" si="901"/>
        <v>#N/A</v>
      </c>
      <c r="G899" s="375" t="e">
        <f t="shared" si="814"/>
        <v>#N/A</v>
      </c>
      <c r="H899" s="395" t="e">
        <f t="shared" si="815"/>
        <v>#N/A</v>
      </c>
      <c r="I899" s="375" t="e">
        <f t="shared" si="816"/>
        <v>#N/A</v>
      </c>
      <c r="J899" s="395" t="e">
        <f t="shared" si="826"/>
        <v>#N/A</v>
      </c>
      <c r="K899" s="396" t="e">
        <f t="shared" si="817"/>
        <v>#N/A</v>
      </c>
      <c r="L899" s="368"/>
      <c r="M899" s="368"/>
      <c r="N899" s="372"/>
      <c r="O899" s="3" t="e">
        <f t="shared" si="818"/>
        <v>#N/A</v>
      </c>
      <c r="P899" s="397" t="e">
        <f t="shared" si="819"/>
        <v>#N/A</v>
      </c>
      <c r="Q899" s="3" t="e">
        <f t="shared" si="820"/>
        <v>#N/A</v>
      </c>
      <c r="R899" s="369" t="e">
        <f t="shared" si="821"/>
        <v>#N/A</v>
      </c>
      <c r="S899" s="369" t="e">
        <f t="shared" si="822"/>
        <v>#N/A</v>
      </c>
      <c r="T899" s="398" t="e">
        <f t="shared" si="823"/>
        <v>#N/A</v>
      </c>
      <c r="U899" s="368"/>
      <c r="V899" s="368"/>
      <c r="W899" s="368"/>
      <c r="X899" s="368"/>
      <c r="Y899" s="368"/>
      <c r="Z899" s="368"/>
      <c r="AA899" s="368"/>
      <c r="AB899" s="368"/>
      <c r="AC899" s="368"/>
      <c r="AD899" s="368"/>
      <c r="AE899" s="368"/>
      <c r="AF899" s="368"/>
      <c r="AG899" s="368"/>
      <c r="AH899" s="368"/>
      <c r="AI899" s="368"/>
      <c r="AJ899" s="368"/>
      <c r="AK899" s="368"/>
      <c r="AL899" s="368"/>
      <c r="AM899" s="368"/>
      <c r="AN899" s="368"/>
    </row>
    <row r="900" spans="1:40" ht="12.75" customHeight="1">
      <c r="A900" s="151">
        <f t="shared" si="811"/>
        <v>70.166666666666671</v>
      </c>
      <c r="B900" s="393">
        <f t="shared" si="824"/>
        <v>4210</v>
      </c>
      <c r="C900" s="186">
        <v>0</v>
      </c>
      <c r="D900" s="394">
        <f t="shared" si="812"/>
        <v>0</v>
      </c>
      <c r="E900" s="395" t="e">
        <f t="shared" ref="E900:F900" si="902">H899</f>
        <v>#N/A</v>
      </c>
      <c r="F900" s="375" t="e">
        <f t="shared" si="902"/>
        <v>#N/A</v>
      </c>
      <c r="G900" s="375" t="e">
        <f t="shared" si="814"/>
        <v>#N/A</v>
      </c>
      <c r="H900" s="395" t="e">
        <f t="shared" si="815"/>
        <v>#N/A</v>
      </c>
      <c r="I900" s="375" t="e">
        <f t="shared" si="816"/>
        <v>#N/A</v>
      </c>
      <c r="J900" s="395" t="e">
        <f t="shared" si="826"/>
        <v>#N/A</v>
      </c>
      <c r="K900" s="396" t="e">
        <f t="shared" si="817"/>
        <v>#N/A</v>
      </c>
      <c r="L900" s="368"/>
      <c r="M900" s="368"/>
      <c r="N900" s="372"/>
      <c r="O900" s="3" t="e">
        <f t="shared" si="818"/>
        <v>#N/A</v>
      </c>
      <c r="P900" s="397" t="e">
        <f t="shared" si="819"/>
        <v>#N/A</v>
      </c>
      <c r="Q900" s="3" t="e">
        <f t="shared" si="820"/>
        <v>#N/A</v>
      </c>
      <c r="R900" s="369" t="e">
        <f t="shared" si="821"/>
        <v>#N/A</v>
      </c>
      <c r="S900" s="369" t="e">
        <f t="shared" si="822"/>
        <v>#N/A</v>
      </c>
      <c r="T900" s="398" t="e">
        <f t="shared" si="823"/>
        <v>#N/A</v>
      </c>
      <c r="U900" s="368"/>
      <c r="V900" s="368"/>
      <c r="W900" s="368"/>
      <c r="X900" s="368"/>
      <c r="Y900" s="368"/>
      <c r="Z900" s="368"/>
      <c r="AA900" s="368"/>
      <c r="AB900" s="368"/>
      <c r="AC900" s="368"/>
      <c r="AD900" s="368"/>
      <c r="AE900" s="368"/>
      <c r="AF900" s="368"/>
      <c r="AG900" s="368"/>
      <c r="AH900" s="368"/>
      <c r="AI900" s="368"/>
      <c r="AJ900" s="368"/>
      <c r="AK900" s="368"/>
      <c r="AL900" s="368"/>
      <c r="AM900" s="368"/>
      <c r="AN900" s="368"/>
    </row>
    <row r="901" spans="1:40" ht="12.75" customHeight="1">
      <c r="A901" s="151">
        <f t="shared" si="811"/>
        <v>70.25</v>
      </c>
      <c r="B901" s="393">
        <f t="shared" si="824"/>
        <v>4215</v>
      </c>
      <c r="C901" s="186">
        <v>0</v>
      </c>
      <c r="D901" s="394">
        <f t="shared" si="812"/>
        <v>0</v>
      </c>
      <c r="E901" s="395" t="e">
        <f t="shared" ref="E901:F901" si="903">H900</f>
        <v>#N/A</v>
      </c>
      <c r="F901" s="375" t="e">
        <f t="shared" si="903"/>
        <v>#N/A</v>
      </c>
      <c r="G901" s="375" t="e">
        <f t="shared" si="814"/>
        <v>#N/A</v>
      </c>
      <c r="H901" s="395" t="e">
        <f t="shared" si="815"/>
        <v>#N/A</v>
      </c>
      <c r="I901" s="375" t="e">
        <f t="shared" si="816"/>
        <v>#N/A</v>
      </c>
      <c r="J901" s="395" t="e">
        <f t="shared" si="826"/>
        <v>#N/A</v>
      </c>
      <c r="K901" s="396" t="e">
        <f t="shared" si="817"/>
        <v>#N/A</v>
      </c>
      <c r="L901" s="368"/>
      <c r="M901" s="368"/>
      <c r="N901" s="372"/>
      <c r="O901" s="3" t="e">
        <f t="shared" si="818"/>
        <v>#N/A</v>
      </c>
      <c r="P901" s="397" t="e">
        <f t="shared" si="819"/>
        <v>#N/A</v>
      </c>
      <c r="Q901" s="3" t="e">
        <f t="shared" si="820"/>
        <v>#N/A</v>
      </c>
      <c r="R901" s="369" t="e">
        <f t="shared" si="821"/>
        <v>#N/A</v>
      </c>
      <c r="S901" s="369" t="e">
        <f t="shared" si="822"/>
        <v>#N/A</v>
      </c>
      <c r="T901" s="398" t="e">
        <f t="shared" si="823"/>
        <v>#N/A</v>
      </c>
      <c r="U901" s="368"/>
      <c r="V901" s="368"/>
      <c r="W901" s="368"/>
      <c r="X901" s="368"/>
      <c r="Y901" s="368"/>
      <c r="Z901" s="368"/>
      <c r="AA901" s="368"/>
      <c r="AB901" s="368"/>
      <c r="AC901" s="368"/>
      <c r="AD901" s="368"/>
      <c r="AE901" s="368"/>
      <c r="AF901" s="368"/>
      <c r="AG901" s="368"/>
      <c r="AH901" s="368"/>
      <c r="AI901" s="368"/>
      <c r="AJ901" s="368"/>
      <c r="AK901" s="368"/>
      <c r="AL901" s="368"/>
      <c r="AM901" s="368"/>
      <c r="AN901" s="368"/>
    </row>
    <row r="902" spans="1:40" ht="12.75" customHeight="1">
      <c r="A902" s="151">
        <f t="shared" si="811"/>
        <v>70.333333333333329</v>
      </c>
      <c r="B902" s="393">
        <f t="shared" si="824"/>
        <v>4220</v>
      </c>
      <c r="C902" s="186">
        <v>0</v>
      </c>
      <c r="D902" s="394">
        <f t="shared" si="812"/>
        <v>0</v>
      </c>
      <c r="E902" s="395" t="e">
        <f t="shared" ref="E902:F902" si="904">H901</f>
        <v>#N/A</v>
      </c>
      <c r="F902" s="375" t="e">
        <f t="shared" si="904"/>
        <v>#N/A</v>
      </c>
      <c r="G902" s="375" t="e">
        <f t="shared" si="814"/>
        <v>#N/A</v>
      </c>
      <c r="H902" s="395" t="e">
        <f t="shared" si="815"/>
        <v>#N/A</v>
      </c>
      <c r="I902" s="375" t="e">
        <f t="shared" si="816"/>
        <v>#N/A</v>
      </c>
      <c r="J902" s="395" t="e">
        <f t="shared" si="826"/>
        <v>#N/A</v>
      </c>
      <c r="K902" s="396" t="e">
        <f t="shared" si="817"/>
        <v>#N/A</v>
      </c>
      <c r="L902" s="368"/>
      <c r="M902" s="368"/>
      <c r="N902" s="372"/>
      <c r="O902" s="3" t="e">
        <f t="shared" si="818"/>
        <v>#N/A</v>
      </c>
      <c r="P902" s="397" t="e">
        <f t="shared" si="819"/>
        <v>#N/A</v>
      </c>
      <c r="Q902" s="3" t="e">
        <f t="shared" si="820"/>
        <v>#N/A</v>
      </c>
      <c r="R902" s="369" t="e">
        <f t="shared" si="821"/>
        <v>#N/A</v>
      </c>
      <c r="S902" s="369" t="e">
        <f t="shared" si="822"/>
        <v>#N/A</v>
      </c>
      <c r="T902" s="398" t="e">
        <f t="shared" si="823"/>
        <v>#N/A</v>
      </c>
      <c r="U902" s="368"/>
      <c r="V902" s="368"/>
      <c r="W902" s="368"/>
      <c r="X902" s="368"/>
      <c r="Y902" s="368"/>
      <c r="Z902" s="368"/>
      <c r="AA902" s="368"/>
      <c r="AB902" s="368"/>
      <c r="AC902" s="368"/>
      <c r="AD902" s="368"/>
      <c r="AE902" s="368"/>
      <c r="AF902" s="368"/>
      <c r="AG902" s="368"/>
      <c r="AH902" s="368"/>
      <c r="AI902" s="368"/>
      <c r="AJ902" s="368"/>
      <c r="AK902" s="368"/>
      <c r="AL902" s="368"/>
      <c r="AM902" s="368"/>
      <c r="AN902" s="368"/>
    </row>
    <row r="903" spans="1:40" ht="12.75" customHeight="1">
      <c r="A903" s="151">
        <f t="shared" si="811"/>
        <v>70.416666666666671</v>
      </c>
      <c r="B903" s="393">
        <f t="shared" si="824"/>
        <v>4225</v>
      </c>
      <c r="C903" s="186">
        <v>0</v>
      </c>
      <c r="D903" s="394">
        <f t="shared" si="812"/>
        <v>0</v>
      </c>
      <c r="E903" s="395" t="e">
        <f t="shared" ref="E903:F903" si="905">H902</f>
        <v>#N/A</v>
      </c>
      <c r="F903" s="375" t="e">
        <f t="shared" si="905"/>
        <v>#N/A</v>
      </c>
      <c r="G903" s="375" t="e">
        <f t="shared" si="814"/>
        <v>#N/A</v>
      </c>
      <c r="H903" s="395" t="e">
        <f t="shared" si="815"/>
        <v>#N/A</v>
      </c>
      <c r="I903" s="375" t="e">
        <f t="shared" si="816"/>
        <v>#N/A</v>
      </c>
      <c r="J903" s="395" t="e">
        <f t="shared" si="826"/>
        <v>#N/A</v>
      </c>
      <c r="K903" s="396" t="e">
        <f t="shared" si="817"/>
        <v>#N/A</v>
      </c>
      <c r="L903" s="368"/>
      <c r="M903" s="368"/>
      <c r="N903" s="372"/>
      <c r="O903" s="3" t="e">
        <f t="shared" si="818"/>
        <v>#N/A</v>
      </c>
      <c r="P903" s="397" t="e">
        <f t="shared" si="819"/>
        <v>#N/A</v>
      </c>
      <c r="Q903" s="3" t="e">
        <f t="shared" si="820"/>
        <v>#N/A</v>
      </c>
      <c r="R903" s="369" t="e">
        <f t="shared" si="821"/>
        <v>#N/A</v>
      </c>
      <c r="S903" s="369" t="e">
        <f t="shared" si="822"/>
        <v>#N/A</v>
      </c>
      <c r="T903" s="398" t="e">
        <f t="shared" si="823"/>
        <v>#N/A</v>
      </c>
      <c r="U903" s="368"/>
      <c r="V903" s="368"/>
      <c r="W903" s="368"/>
      <c r="X903" s="368"/>
      <c r="Y903" s="368"/>
      <c r="Z903" s="368"/>
      <c r="AA903" s="368"/>
      <c r="AB903" s="368"/>
      <c r="AC903" s="368"/>
      <c r="AD903" s="368"/>
      <c r="AE903" s="368"/>
      <c r="AF903" s="368"/>
      <c r="AG903" s="368"/>
      <c r="AH903" s="368"/>
      <c r="AI903" s="368"/>
      <c r="AJ903" s="368"/>
      <c r="AK903" s="368"/>
      <c r="AL903" s="368"/>
      <c r="AM903" s="368"/>
      <c r="AN903" s="368"/>
    </row>
    <row r="904" spans="1:40" ht="12.75" customHeight="1">
      <c r="A904" s="151">
        <f t="shared" si="811"/>
        <v>70.5</v>
      </c>
      <c r="B904" s="393">
        <f t="shared" si="824"/>
        <v>4230</v>
      </c>
      <c r="C904" s="186">
        <v>0</v>
      </c>
      <c r="D904" s="394">
        <f t="shared" si="812"/>
        <v>0</v>
      </c>
      <c r="E904" s="395" t="e">
        <f t="shared" ref="E904:F904" si="906">H903</f>
        <v>#N/A</v>
      </c>
      <c r="F904" s="375" t="e">
        <f t="shared" si="906"/>
        <v>#N/A</v>
      </c>
      <c r="G904" s="375" t="e">
        <f t="shared" si="814"/>
        <v>#N/A</v>
      </c>
      <c r="H904" s="395" t="e">
        <f t="shared" si="815"/>
        <v>#N/A</v>
      </c>
      <c r="I904" s="375" t="e">
        <f t="shared" si="816"/>
        <v>#N/A</v>
      </c>
      <c r="J904" s="395" t="e">
        <f t="shared" si="826"/>
        <v>#N/A</v>
      </c>
      <c r="K904" s="396" t="e">
        <f t="shared" si="817"/>
        <v>#N/A</v>
      </c>
      <c r="L904" s="368"/>
      <c r="M904" s="368"/>
      <c r="N904" s="372"/>
      <c r="O904" s="3" t="e">
        <f t="shared" si="818"/>
        <v>#N/A</v>
      </c>
      <c r="P904" s="397" t="e">
        <f t="shared" si="819"/>
        <v>#N/A</v>
      </c>
      <c r="Q904" s="3" t="e">
        <f t="shared" si="820"/>
        <v>#N/A</v>
      </c>
      <c r="R904" s="369" t="e">
        <f t="shared" si="821"/>
        <v>#N/A</v>
      </c>
      <c r="S904" s="369" t="e">
        <f t="shared" si="822"/>
        <v>#N/A</v>
      </c>
      <c r="T904" s="398" t="e">
        <f t="shared" si="823"/>
        <v>#N/A</v>
      </c>
      <c r="U904" s="368"/>
      <c r="V904" s="368"/>
      <c r="W904" s="368"/>
      <c r="X904" s="368"/>
      <c r="Y904" s="368"/>
      <c r="Z904" s="368"/>
      <c r="AA904" s="368"/>
      <c r="AB904" s="368"/>
      <c r="AC904" s="368"/>
      <c r="AD904" s="368"/>
      <c r="AE904" s="368"/>
      <c r="AF904" s="368"/>
      <c r="AG904" s="368"/>
      <c r="AH904" s="368"/>
      <c r="AI904" s="368"/>
      <c r="AJ904" s="368"/>
      <c r="AK904" s="368"/>
      <c r="AL904" s="368"/>
      <c r="AM904" s="368"/>
      <c r="AN904" s="368"/>
    </row>
    <row r="905" spans="1:40" ht="12.75" customHeight="1">
      <c r="A905" s="151">
        <f t="shared" si="811"/>
        <v>70.583333333333329</v>
      </c>
      <c r="B905" s="393">
        <f t="shared" si="824"/>
        <v>4235</v>
      </c>
      <c r="C905" s="186">
        <v>0</v>
      </c>
      <c r="D905" s="394">
        <f t="shared" si="812"/>
        <v>0</v>
      </c>
      <c r="E905" s="395" t="e">
        <f t="shared" ref="E905:F905" si="907">H904</f>
        <v>#N/A</v>
      </c>
      <c r="F905" s="375" t="e">
        <f t="shared" si="907"/>
        <v>#N/A</v>
      </c>
      <c r="G905" s="375" t="e">
        <f t="shared" si="814"/>
        <v>#N/A</v>
      </c>
      <c r="H905" s="395" t="e">
        <f t="shared" si="815"/>
        <v>#N/A</v>
      </c>
      <c r="I905" s="375" t="e">
        <f t="shared" si="816"/>
        <v>#N/A</v>
      </c>
      <c r="J905" s="395" t="e">
        <f t="shared" si="826"/>
        <v>#N/A</v>
      </c>
      <c r="K905" s="396" t="e">
        <f t="shared" si="817"/>
        <v>#N/A</v>
      </c>
      <c r="L905" s="368"/>
      <c r="M905" s="368"/>
      <c r="N905" s="372"/>
      <c r="O905" s="3" t="e">
        <f t="shared" si="818"/>
        <v>#N/A</v>
      </c>
      <c r="P905" s="397" t="e">
        <f t="shared" si="819"/>
        <v>#N/A</v>
      </c>
      <c r="Q905" s="3" t="e">
        <f t="shared" si="820"/>
        <v>#N/A</v>
      </c>
      <c r="R905" s="369" t="e">
        <f t="shared" si="821"/>
        <v>#N/A</v>
      </c>
      <c r="S905" s="369" t="e">
        <f t="shared" si="822"/>
        <v>#N/A</v>
      </c>
      <c r="T905" s="398" t="e">
        <f t="shared" si="823"/>
        <v>#N/A</v>
      </c>
      <c r="U905" s="368"/>
      <c r="V905" s="368"/>
      <c r="W905" s="368"/>
      <c r="X905" s="368"/>
      <c r="Y905" s="368"/>
      <c r="Z905" s="368"/>
      <c r="AA905" s="368"/>
      <c r="AB905" s="368"/>
      <c r="AC905" s="368"/>
      <c r="AD905" s="368"/>
      <c r="AE905" s="368"/>
      <c r="AF905" s="368"/>
      <c r="AG905" s="368"/>
      <c r="AH905" s="368"/>
      <c r="AI905" s="368"/>
      <c r="AJ905" s="368"/>
      <c r="AK905" s="368"/>
      <c r="AL905" s="368"/>
      <c r="AM905" s="368"/>
      <c r="AN905" s="368"/>
    </row>
    <row r="906" spans="1:40" ht="12.75" customHeight="1">
      <c r="A906" s="151">
        <f t="shared" si="811"/>
        <v>70.666666666666671</v>
      </c>
      <c r="B906" s="393">
        <f t="shared" si="824"/>
        <v>4240</v>
      </c>
      <c r="C906" s="186">
        <v>0</v>
      </c>
      <c r="D906" s="394">
        <f t="shared" si="812"/>
        <v>0</v>
      </c>
      <c r="E906" s="395" t="e">
        <f t="shared" ref="E906:F906" si="908">H905</f>
        <v>#N/A</v>
      </c>
      <c r="F906" s="375" t="e">
        <f t="shared" si="908"/>
        <v>#N/A</v>
      </c>
      <c r="G906" s="375" t="e">
        <f t="shared" si="814"/>
        <v>#N/A</v>
      </c>
      <c r="H906" s="395" t="e">
        <f t="shared" si="815"/>
        <v>#N/A</v>
      </c>
      <c r="I906" s="375" t="e">
        <f t="shared" si="816"/>
        <v>#N/A</v>
      </c>
      <c r="J906" s="395" t="e">
        <f t="shared" si="826"/>
        <v>#N/A</v>
      </c>
      <c r="K906" s="396" t="e">
        <f t="shared" si="817"/>
        <v>#N/A</v>
      </c>
      <c r="L906" s="368"/>
      <c r="M906" s="368"/>
      <c r="N906" s="372"/>
      <c r="O906" s="3" t="e">
        <f t="shared" si="818"/>
        <v>#N/A</v>
      </c>
      <c r="P906" s="397" t="e">
        <f t="shared" si="819"/>
        <v>#N/A</v>
      </c>
      <c r="Q906" s="3" t="e">
        <f t="shared" si="820"/>
        <v>#N/A</v>
      </c>
      <c r="R906" s="369" t="e">
        <f t="shared" si="821"/>
        <v>#N/A</v>
      </c>
      <c r="S906" s="369" t="e">
        <f t="shared" si="822"/>
        <v>#N/A</v>
      </c>
      <c r="T906" s="398" t="e">
        <f t="shared" si="823"/>
        <v>#N/A</v>
      </c>
      <c r="U906" s="368"/>
      <c r="V906" s="368"/>
      <c r="W906" s="368"/>
      <c r="X906" s="368"/>
      <c r="Y906" s="368"/>
      <c r="Z906" s="368"/>
      <c r="AA906" s="368"/>
      <c r="AB906" s="368"/>
      <c r="AC906" s="368"/>
      <c r="AD906" s="368"/>
      <c r="AE906" s="368"/>
      <c r="AF906" s="368"/>
      <c r="AG906" s="368"/>
      <c r="AH906" s="368"/>
      <c r="AI906" s="368"/>
      <c r="AJ906" s="368"/>
      <c r="AK906" s="368"/>
      <c r="AL906" s="368"/>
      <c r="AM906" s="368"/>
      <c r="AN906" s="368"/>
    </row>
    <row r="907" spans="1:40" ht="12.75" customHeight="1">
      <c r="A907" s="151">
        <f t="shared" si="811"/>
        <v>70.75</v>
      </c>
      <c r="B907" s="393">
        <f t="shared" si="824"/>
        <v>4245</v>
      </c>
      <c r="C907" s="186">
        <v>0</v>
      </c>
      <c r="D907" s="394">
        <f t="shared" si="812"/>
        <v>0</v>
      </c>
      <c r="E907" s="395" t="e">
        <f t="shared" ref="E907:F907" si="909">H906</f>
        <v>#N/A</v>
      </c>
      <c r="F907" s="375" t="e">
        <f t="shared" si="909"/>
        <v>#N/A</v>
      </c>
      <c r="G907" s="375" t="e">
        <f t="shared" si="814"/>
        <v>#N/A</v>
      </c>
      <c r="H907" s="395" t="e">
        <f t="shared" si="815"/>
        <v>#N/A</v>
      </c>
      <c r="I907" s="375" t="e">
        <f t="shared" si="816"/>
        <v>#N/A</v>
      </c>
      <c r="J907" s="395" t="e">
        <f t="shared" si="826"/>
        <v>#N/A</v>
      </c>
      <c r="K907" s="396" t="e">
        <f t="shared" si="817"/>
        <v>#N/A</v>
      </c>
      <c r="L907" s="368"/>
      <c r="M907" s="368"/>
      <c r="N907" s="372"/>
      <c r="O907" s="3" t="e">
        <f t="shared" si="818"/>
        <v>#N/A</v>
      </c>
      <c r="P907" s="397" t="e">
        <f t="shared" si="819"/>
        <v>#N/A</v>
      </c>
      <c r="Q907" s="3" t="e">
        <f t="shared" si="820"/>
        <v>#N/A</v>
      </c>
      <c r="R907" s="369" t="e">
        <f t="shared" si="821"/>
        <v>#N/A</v>
      </c>
      <c r="S907" s="369" t="e">
        <f t="shared" si="822"/>
        <v>#N/A</v>
      </c>
      <c r="T907" s="398" t="e">
        <f t="shared" si="823"/>
        <v>#N/A</v>
      </c>
      <c r="U907" s="368"/>
      <c r="V907" s="368"/>
      <c r="W907" s="368"/>
      <c r="X907" s="368"/>
      <c r="Y907" s="368"/>
      <c r="Z907" s="368"/>
      <c r="AA907" s="368"/>
      <c r="AB907" s="368"/>
      <c r="AC907" s="368"/>
      <c r="AD907" s="368"/>
      <c r="AE907" s="368"/>
      <c r="AF907" s="368"/>
      <c r="AG907" s="368"/>
      <c r="AH907" s="368"/>
      <c r="AI907" s="368"/>
      <c r="AJ907" s="368"/>
      <c r="AK907" s="368"/>
      <c r="AL907" s="368"/>
      <c r="AM907" s="368"/>
      <c r="AN907" s="368"/>
    </row>
    <row r="908" spans="1:40" ht="12.75" customHeight="1">
      <c r="A908" s="151">
        <f t="shared" si="811"/>
        <v>70.833333333333329</v>
      </c>
      <c r="B908" s="393">
        <f t="shared" si="824"/>
        <v>4250</v>
      </c>
      <c r="C908" s="186">
        <v>0</v>
      </c>
      <c r="D908" s="394">
        <f t="shared" si="812"/>
        <v>0</v>
      </c>
      <c r="E908" s="395" t="e">
        <f t="shared" ref="E908:F908" si="910">H907</f>
        <v>#N/A</v>
      </c>
      <c r="F908" s="375" t="e">
        <f t="shared" si="910"/>
        <v>#N/A</v>
      </c>
      <c r="G908" s="375" t="e">
        <f t="shared" si="814"/>
        <v>#N/A</v>
      </c>
      <c r="H908" s="395" t="e">
        <f t="shared" si="815"/>
        <v>#N/A</v>
      </c>
      <c r="I908" s="375" t="e">
        <f t="shared" si="816"/>
        <v>#N/A</v>
      </c>
      <c r="J908" s="395" t="e">
        <f t="shared" si="826"/>
        <v>#N/A</v>
      </c>
      <c r="K908" s="396" t="e">
        <f t="shared" si="817"/>
        <v>#N/A</v>
      </c>
      <c r="L908" s="368"/>
      <c r="M908" s="368"/>
      <c r="N908" s="372"/>
      <c r="O908" s="3" t="e">
        <f t="shared" si="818"/>
        <v>#N/A</v>
      </c>
      <c r="P908" s="397" t="e">
        <f t="shared" si="819"/>
        <v>#N/A</v>
      </c>
      <c r="Q908" s="3" t="e">
        <f t="shared" si="820"/>
        <v>#N/A</v>
      </c>
      <c r="R908" s="369" t="e">
        <f t="shared" si="821"/>
        <v>#N/A</v>
      </c>
      <c r="S908" s="369" t="e">
        <f t="shared" si="822"/>
        <v>#N/A</v>
      </c>
      <c r="T908" s="398" t="e">
        <f t="shared" si="823"/>
        <v>#N/A</v>
      </c>
      <c r="U908" s="368"/>
      <c r="V908" s="368"/>
      <c r="W908" s="368"/>
      <c r="X908" s="368"/>
      <c r="Y908" s="368"/>
      <c r="Z908" s="368"/>
      <c r="AA908" s="368"/>
      <c r="AB908" s="368"/>
      <c r="AC908" s="368"/>
      <c r="AD908" s="368"/>
      <c r="AE908" s="368"/>
      <c r="AF908" s="368"/>
      <c r="AG908" s="368"/>
      <c r="AH908" s="368"/>
      <c r="AI908" s="368"/>
      <c r="AJ908" s="368"/>
      <c r="AK908" s="368"/>
      <c r="AL908" s="368"/>
      <c r="AM908" s="368"/>
      <c r="AN908" s="368"/>
    </row>
    <row r="909" spans="1:40" ht="12.75" customHeight="1">
      <c r="A909" s="151">
        <f t="shared" si="811"/>
        <v>70.916666666666671</v>
      </c>
      <c r="B909" s="393">
        <f t="shared" si="824"/>
        <v>4255</v>
      </c>
      <c r="C909" s="186">
        <v>0</v>
      </c>
      <c r="D909" s="394">
        <f t="shared" si="812"/>
        <v>0</v>
      </c>
      <c r="E909" s="395" t="e">
        <f t="shared" ref="E909:F909" si="911">H908</f>
        <v>#N/A</v>
      </c>
      <c r="F909" s="375" t="e">
        <f t="shared" si="911"/>
        <v>#N/A</v>
      </c>
      <c r="G909" s="375" t="e">
        <f t="shared" si="814"/>
        <v>#N/A</v>
      </c>
      <c r="H909" s="395" t="e">
        <f t="shared" si="815"/>
        <v>#N/A</v>
      </c>
      <c r="I909" s="375" t="e">
        <f t="shared" si="816"/>
        <v>#N/A</v>
      </c>
      <c r="J909" s="395" t="e">
        <f t="shared" si="826"/>
        <v>#N/A</v>
      </c>
      <c r="K909" s="396" t="e">
        <f t="shared" si="817"/>
        <v>#N/A</v>
      </c>
      <c r="L909" s="368"/>
      <c r="M909" s="368"/>
      <c r="N909" s="372"/>
      <c r="O909" s="3" t="e">
        <f t="shared" si="818"/>
        <v>#N/A</v>
      </c>
      <c r="P909" s="397" t="e">
        <f t="shared" si="819"/>
        <v>#N/A</v>
      </c>
      <c r="Q909" s="3" t="e">
        <f t="shared" si="820"/>
        <v>#N/A</v>
      </c>
      <c r="R909" s="369" t="e">
        <f t="shared" si="821"/>
        <v>#N/A</v>
      </c>
      <c r="S909" s="369" t="e">
        <f t="shared" si="822"/>
        <v>#N/A</v>
      </c>
      <c r="T909" s="398" t="e">
        <f t="shared" si="823"/>
        <v>#N/A</v>
      </c>
      <c r="U909" s="368"/>
      <c r="V909" s="368"/>
      <c r="W909" s="368"/>
      <c r="X909" s="368"/>
      <c r="Y909" s="368"/>
      <c r="Z909" s="368"/>
      <c r="AA909" s="368"/>
      <c r="AB909" s="368"/>
      <c r="AC909" s="368"/>
      <c r="AD909" s="368"/>
      <c r="AE909" s="368"/>
      <c r="AF909" s="368"/>
      <c r="AG909" s="368"/>
      <c r="AH909" s="368"/>
      <c r="AI909" s="368"/>
      <c r="AJ909" s="368"/>
      <c r="AK909" s="368"/>
      <c r="AL909" s="368"/>
      <c r="AM909" s="368"/>
      <c r="AN909" s="368"/>
    </row>
    <row r="910" spans="1:40" ht="12.75" customHeight="1">
      <c r="A910" s="151">
        <f t="shared" si="811"/>
        <v>71</v>
      </c>
      <c r="B910" s="393">
        <f t="shared" si="824"/>
        <v>4260</v>
      </c>
      <c r="C910" s="186">
        <v>0</v>
      </c>
      <c r="D910" s="394">
        <f t="shared" si="812"/>
        <v>0</v>
      </c>
      <c r="E910" s="395" t="e">
        <f t="shared" ref="E910:F910" si="912">H909</f>
        <v>#N/A</v>
      </c>
      <c r="F910" s="375" t="e">
        <f t="shared" si="912"/>
        <v>#N/A</v>
      </c>
      <c r="G910" s="375" t="e">
        <f t="shared" si="814"/>
        <v>#N/A</v>
      </c>
      <c r="H910" s="395" t="e">
        <f t="shared" si="815"/>
        <v>#N/A</v>
      </c>
      <c r="I910" s="375" t="e">
        <f t="shared" si="816"/>
        <v>#N/A</v>
      </c>
      <c r="J910" s="395" t="e">
        <f t="shared" si="826"/>
        <v>#N/A</v>
      </c>
      <c r="K910" s="396" t="e">
        <f t="shared" si="817"/>
        <v>#N/A</v>
      </c>
      <c r="L910" s="368"/>
      <c r="M910" s="368"/>
      <c r="N910" s="372"/>
      <c r="O910" s="3" t="e">
        <f t="shared" si="818"/>
        <v>#N/A</v>
      </c>
      <c r="P910" s="397" t="e">
        <f t="shared" si="819"/>
        <v>#N/A</v>
      </c>
      <c r="Q910" s="3" t="e">
        <f t="shared" si="820"/>
        <v>#N/A</v>
      </c>
      <c r="R910" s="369" t="e">
        <f t="shared" si="821"/>
        <v>#N/A</v>
      </c>
      <c r="S910" s="369" t="e">
        <f t="shared" si="822"/>
        <v>#N/A</v>
      </c>
      <c r="T910" s="398" t="e">
        <f t="shared" si="823"/>
        <v>#N/A</v>
      </c>
      <c r="U910" s="368"/>
      <c r="V910" s="368"/>
      <c r="W910" s="368"/>
      <c r="X910" s="368"/>
      <c r="Y910" s="368"/>
      <c r="Z910" s="368"/>
      <c r="AA910" s="368"/>
      <c r="AB910" s="368"/>
      <c r="AC910" s="368"/>
      <c r="AD910" s="368"/>
      <c r="AE910" s="368"/>
      <c r="AF910" s="368"/>
      <c r="AG910" s="368"/>
      <c r="AH910" s="368"/>
      <c r="AI910" s="368"/>
      <c r="AJ910" s="368"/>
      <c r="AK910" s="368"/>
      <c r="AL910" s="368"/>
      <c r="AM910" s="368"/>
      <c r="AN910" s="368"/>
    </row>
    <row r="911" spans="1:40" ht="12.75" customHeight="1">
      <c r="A911" s="151">
        <f t="shared" si="811"/>
        <v>71.083333333333329</v>
      </c>
      <c r="B911" s="393">
        <f t="shared" si="824"/>
        <v>4265</v>
      </c>
      <c r="C911" s="186">
        <v>0</v>
      </c>
      <c r="D911" s="394">
        <f t="shared" si="812"/>
        <v>0</v>
      </c>
      <c r="E911" s="395" t="e">
        <f t="shared" ref="E911:F911" si="913">H910</f>
        <v>#N/A</v>
      </c>
      <c r="F911" s="375" t="e">
        <f t="shared" si="913"/>
        <v>#N/A</v>
      </c>
      <c r="G911" s="375" t="e">
        <f t="shared" si="814"/>
        <v>#N/A</v>
      </c>
      <c r="H911" s="395" t="e">
        <f t="shared" si="815"/>
        <v>#N/A</v>
      </c>
      <c r="I911" s="375" t="e">
        <f t="shared" si="816"/>
        <v>#N/A</v>
      </c>
      <c r="J911" s="395" t="e">
        <f t="shared" si="826"/>
        <v>#N/A</v>
      </c>
      <c r="K911" s="396" t="e">
        <f t="shared" si="817"/>
        <v>#N/A</v>
      </c>
      <c r="L911" s="368"/>
      <c r="M911" s="368"/>
      <c r="N911" s="372"/>
      <c r="O911" s="3" t="e">
        <f t="shared" si="818"/>
        <v>#N/A</v>
      </c>
      <c r="P911" s="397" t="e">
        <f t="shared" si="819"/>
        <v>#N/A</v>
      </c>
      <c r="Q911" s="3" t="e">
        <f t="shared" si="820"/>
        <v>#N/A</v>
      </c>
      <c r="R911" s="369" t="e">
        <f t="shared" si="821"/>
        <v>#N/A</v>
      </c>
      <c r="S911" s="369" t="e">
        <f t="shared" si="822"/>
        <v>#N/A</v>
      </c>
      <c r="T911" s="398" t="e">
        <f t="shared" si="823"/>
        <v>#N/A</v>
      </c>
      <c r="U911" s="368"/>
      <c r="V911" s="368"/>
      <c r="W911" s="368"/>
      <c r="X911" s="368"/>
      <c r="Y911" s="368"/>
      <c r="Z911" s="368"/>
      <c r="AA911" s="368"/>
      <c r="AB911" s="368"/>
      <c r="AC911" s="368"/>
      <c r="AD911" s="368"/>
      <c r="AE911" s="368"/>
      <c r="AF911" s="368"/>
      <c r="AG911" s="368"/>
      <c r="AH911" s="368"/>
      <c r="AI911" s="368"/>
      <c r="AJ911" s="368"/>
      <c r="AK911" s="368"/>
      <c r="AL911" s="368"/>
      <c r="AM911" s="368"/>
      <c r="AN911" s="368"/>
    </row>
    <row r="912" spans="1:40" ht="12.75" customHeight="1">
      <c r="A912" s="151">
        <f t="shared" si="811"/>
        <v>71.166666666666671</v>
      </c>
      <c r="B912" s="393">
        <f t="shared" si="824"/>
        <v>4270</v>
      </c>
      <c r="C912" s="186">
        <v>0</v>
      </c>
      <c r="D912" s="394">
        <f t="shared" si="812"/>
        <v>0</v>
      </c>
      <c r="E912" s="395" t="e">
        <f t="shared" ref="E912:F912" si="914">H911</f>
        <v>#N/A</v>
      </c>
      <c r="F912" s="375" t="e">
        <f t="shared" si="914"/>
        <v>#N/A</v>
      </c>
      <c r="G912" s="375" t="e">
        <f t="shared" si="814"/>
        <v>#N/A</v>
      </c>
      <c r="H912" s="395" t="e">
        <f t="shared" si="815"/>
        <v>#N/A</v>
      </c>
      <c r="I912" s="375" t="e">
        <f t="shared" si="816"/>
        <v>#N/A</v>
      </c>
      <c r="J912" s="395" t="e">
        <f t="shared" si="826"/>
        <v>#N/A</v>
      </c>
      <c r="K912" s="396" t="e">
        <f t="shared" si="817"/>
        <v>#N/A</v>
      </c>
      <c r="L912" s="368"/>
      <c r="M912" s="368"/>
      <c r="N912" s="372"/>
      <c r="O912" s="3" t="e">
        <f t="shared" si="818"/>
        <v>#N/A</v>
      </c>
      <c r="P912" s="397" t="e">
        <f t="shared" si="819"/>
        <v>#N/A</v>
      </c>
      <c r="Q912" s="3" t="e">
        <f t="shared" si="820"/>
        <v>#N/A</v>
      </c>
      <c r="R912" s="369" t="e">
        <f t="shared" si="821"/>
        <v>#N/A</v>
      </c>
      <c r="S912" s="369" t="e">
        <f t="shared" si="822"/>
        <v>#N/A</v>
      </c>
      <c r="T912" s="398" t="e">
        <f t="shared" si="823"/>
        <v>#N/A</v>
      </c>
      <c r="U912" s="368"/>
      <c r="V912" s="368"/>
      <c r="W912" s="368"/>
      <c r="X912" s="368"/>
      <c r="Y912" s="368"/>
      <c r="Z912" s="368"/>
      <c r="AA912" s="368"/>
      <c r="AB912" s="368"/>
      <c r="AC912" s="368"/>
      <c r="AD912" s="368"/>
      <c r="AE912" s="368"/>
      <c r="AF912" s="368"/>
      <c r="AG912" s="368"/>
      <c r="AH912" s="368"/>
      <c r="AI912" s="368"/>
      <c r="AJ912" s="368"/>
      <c r="AK912" s="368"/>
      <c r="AL912" s="368"/>
      <c r="AM912" s="368"/>
      <c r="AN912" s="368"/>
    </row>
    <row r="913" spans="1:40" ht="12.75" customHeight="1">
      <c r="A913" s="151">
        <f t="shared" si="811"/>
        <v>71.25</v>
      </c>
      <c r="B913" s="393">
        <f t="shared" si="824"/>
        <v>4275</v>
      </c>
      <c r="C913" s="186">
        <v>0</v>
      </c>
      <c r="D913" s="394">
        <f t="shared" si="812"/>
        <v>0</v>
      </c>
      <c r="E913" s="395" t="e">
        <f t="shared" ref="E913:F913" si="915">H912</f>
        <v>#N/A</v>
      </c>
      <c r="F913" s="375" t="e">
        <f t="shared" si="915"/>
        <v>#N/A</v>
      </c>
      <c r="G913" s="375" t="e">
        <f t="shared" si="814"/>
        <v>#N/A</v>
      </c>
      <c r="H913" s="395" t="e">
        <f t="shared" si="815"/>
        <v>#N/A</v>
      </c>
      <c r="I913" s="375" t="e">
        <f t="shared" si="816"/>
        <v>#N/A</v>
      </c>
      <c r="J913" s="395" t="e">
        <f t="shared" si="826"/>
        <v>#N/A</v>
      </c>
      <c r="K913" s="396" t="e">
        <f t="shared" si="817"/>
        <v>#N/A</v>
      </c>
      <c r="L913" s="368"/>
      <c r="M913" s="368"/>
      <c r="N913" s="372"/>
      <c r="O913" s="3" t="e">
        <f t="shared" si="818"/>
        <v>#N/A</v>
      </c>
      <c r="P913" s="397" t="e">
        <f t="shared" si="819"/>
        <v>#N/A</v>
      </c>
      <c r="Q913" s="3" t="e">
        <f t="shared" si="820"/>
        <v>#N/A</v>
      </c>
      <c r="R913" s="369" t="e">
        <f t="shared" si="821"/>
        <v>#N/A</v>
      </c>
      <c r="S913" s="369" t="e">
        <f t="shared" si="822"/>
        <v>#N/A</v>
      </c>
      <c r="T913" s="398" t="e">
        <f t="shared" si="823"/>
        <v>#N/A</v>
      </c>
      <c r="U913" s="368"/>
      <c r="V913" s="368"/>
      <c r="W913" s="368"/>
      <c r="X913" s="368"/>
      <c r="Y913" s="368"/>
      <c r="Z913" s="368"/>
      <c r="AA913" s="368"/>
      <c r="AB913" s="368"/>
      <c r="AC913" s="368"/>
      <c r="AD913" s="368"/>
      <c r="AE913" s="368"/>
      <c r="AF913" s="368"/>
      <c r="AG913" s="368"/>
      <c r="AH913" s="368"/>
      <c r="AI913" s="368"/>
      <c r="AJ913" s="368"/>
      <c r="AK913" s="368"/>
      <c r="AL913" s="368"/>
      <c r="AM913" s="368"/>
      <c r="AN913" s="368"/>
    </row>
    <row r="914" spans="1:40" ht="12.75" customHeight="1">
      <c r="A914" s="151">
        <f t="shared" si="811"/>
        <v>71.333333333333329</v>
      </c>
      <c r="B914" s="393">
        <f t="shared" si="824"/>
        <v>4280</v>
      </c>
      <c r="C914" s="186">
        <v>0</v>
      </c>
      <c r="D914" s="394">
        <f t="shared" si="812"/>
        <v>0</v>
      </c>
      <c r="E914" s="395" t="e">
        <f t="shared" ref="E914:F914" si="916">H913</f>
        <v>#N/A</v>
      </c>
      <c r="F914" s="375" t="e">
        <f t="shared" si="916"/>
        <v>#N/A</v>
      </c>
      <c r="G914" s="375" t="e">
        <f t="shared" si="814"/>
        <v>#N/A</v>
      </c>
      <c r="H914" s="395" t="e">
        <f t="shared" si="815"/>
        <v>#N/A</v>
      </c>
      <c r="I914" s="375" t="e">
        <f t="shared" si="816"/>
        <v>#N/A</v>
      </c>
      <c r="J914" s="395" t="e">
        <f t="shared" si="826"/>
        <v>#N/A</v>
      </c>
      <c r="K914" s="396" t="e">
        <f t="shared" si="817"/>
        <v>#N/A</v>
      </c>
      <c r="L914" s="368"/>
      <c r="M914" s="368"/>
      <c r="N914" s="372"/>
      <c r="O914" s="3" t="e">
        <f t="shared" si="818"/>
        <v>#N/A</v>
      </c>
      <c r="P914" s="397" t="e">
        <f t="shared" si="819"/>
        <v>#N/A</v>
      </c>
      <c r="Q914" s="3" t="e">
        <f t="shared" si="820"/>
        <v>#N/A</v>
      </c>
      <c r="R914" s="369" t="e">
        <f t="shared" si="821"/>
        <v>#N/A</v>
      </c>
      <c r="S914" s="369" t="e">
        <f t="shared" si="822"/>
        <v>#N/A</v>
      </c>
      <c r="T914" s="398" t="e">
        <f t="shared" si="823"/>
        <v>#N/A</v>
      </c>
      <c r="U914" s="368"/>
      <c r="V914" s="368"/>
      <c r="W914" s="368"/>
      <c r="X914" s="368"/>
      <c r="Y914" s="368"/>
      <c r="Z914" s="368"/>
      <c r="AA914" s="368"/>
      <c r="AB914" s="368"/>
      <c r="AC914" s="368"/>
      <c r="AD914" s="368"/>
      <c r="AE914" s="368"/>
      <c r="AF914" s="368"/>
      <c r="AG914" s="368"/>
      <c r="AH914" s="368"/>
      <c r="AI914" s="368"/>
      <c r="AJ914" s="368"/>
      <c r="AK914" s="368"/>
      <c r="AL914" s="368"/>
      <c r="AM914" s="368"/>
      <c r="AN914" s="368"/>
    </row>
    <row r="915" spans="1:40" ht="12.75" customHeight="1">
      <c r="A915" s="151">
        <f t="shared" si="811"/>
        <v>71.416666666666671</v>
      </c>
      <c r="B915" s="393">
        <f t="shared" si="824"/>
        <v>4285</v>
      </c>
      <c r="C915" s="186">
        <v>0</v>
      </c>
      <c r="D915" s="394">
        <f t="shared" si="812"/>
        <v>0</v>
      </c>
      <c r="E915" s="395" t="e">
        <f t="shared" ref="E915:F915" si="917">H914</f>
        <v>#N/A</v>
      </c>
      <c r="F915" s="375" t="e">
        <f t="shared" si="917"/>
        <v>#N/A</v>
      </c>
      <c r="G915" s="375" t="e">
        <f t="shared" si="814"/>
        <v>#N/A</v>
      </c>
      <c r="H915" s="395" t="e">
        <f t="shared" si="815"/>
        <v>#N/A</v>
      </c>
      <c r="I915" s="375" t="e">
        <f t="shared" si="816"/>
        <v>#N/A</v>
      </c>
      <c r="J915" s="395" t="e">
        <f t="shared" si="826"/>
        <v>#N/A</v>
      </c>
      <c r="K915" s="396" t="e">
        <f t="shared" si="817"/>
        <v>#N/A</v>
      </c>
      <c r="L915" s="368"/>
      <c r="M915" s="368"/>
      <c r="N915" s="372"/>
      <c r="O915" s="3" t="e">
        <f t="shared" si="818"/>
        <v>#N/A</v>
      </c>
      <c r="P915" s="397" t="e">
        <f t="shared" si="819"/>
        <v>#N/A</v>
      </c>
      <c r="Q915" s="3" t="e">
        <f t="shared" si="820"/>
        <v>#N/A</v>
      </c>
      <c r="R915" s="369" t="e">
        <f t="shared" si="821"/>
        <v>#N/A</v>
      </c>
      <c r="S915" s="369" t="e">
        <f t="shared" si="822"/>
        <v>#N/A</v>
      </c>
      <c r="T915" s="398" t="e">
        <f t="shared" si="823"/>
        <v>#N/A</v>
      </c>
      <c r="U915" s="368"/>
      <c r="V915" s="368"/>
      <c r="W915" s="368"/>
      <c r="X915" s="368"/>
      <c r="Y915" s="368"/>
      <c r="Z915" s="368"/>
      <c r="AA915" s="368"/>
      <c r="AB915" s="368"/>
      <c r="AC915" s="368"/>
      <c r="AD915" s="368"/>
      <c r="AE915" s="368"/>
      <c r="AF915" s="368"/>
      <c r="AG915" s="368"/>
      <c r="AH915" s="368"/>
      <c r="AI915" s="368"/>
      <c r="AJ915" s="368"/>
      <c r="AK915" s="368"/>
      <c r="AL915" s="368"/>
      <c r="AM915" s="368"/>
      <c r="AN915" s="368"/>
    </row>
    <row r="916" spans="1:40" ht="12.75" customHeight="1">
      <c r="A916" s="151">
        <f t="shared" si="811"/>
        <v>71.5</v>
      </c>
      <c r="B916" s="393">
        <f t="shared" si="824"/>
        <v>4290</v>
      </c>
      <c r="C916" s="186">
        <v>0</v>
      </c>
      <c r="D916" s="394">
        <f t="shared" si="812"/>
        <v>0</v>
      </c>
      <c r="E916" s="395" t="e">
        <f t="shared" ref="E916:F916" si="918">H915</f>
        <v>#N/A</v>
      </c>
      <c r="F916" s="375" t="e">
        <f t="shared" si="918"/>
        <v>#N/A</v>
      </c>
      <c r="G916" s="375" t="e">
        <f t="shared" si="814"/>
        <v>#N/A</v>
      </c>
      <c r="H916" s="395" t="e">
        <f t="shared" si="815"/>
        <v>#N/A</v>
      </c>
      <c r="I916" s="375" t="e">
        <f t="shared" si="816"/>
        <v>#N/A</v>
      </c>
      <c r="J916" s="395" t="e">
        <f t="shared" si="826"/>
        <v>#N/A</v>
      </c>
      <c r="K916" s="396" t="e">
        <f t="shared" si="817"/>
        <v>#N/A</v>
      </c>
      <c r="L916" s="368"/>
      <c r="M916" s="368"/>
      <c r="N916" s="372"/>
      <c r="O916" s="3" t="e">
        <f t="shared" si="818"/>
        <v>#N/A</v>
      </c>
      <c r="P916" s="397" t="e">
        <f t="shared" si="819"/>
        <v>#N/A</v>
      </c>
      <c r="Q916" s="3" t="e">
        <f t="shared" si="820"/>
        <v>#N/A</v>
      </c>
      <c r="R916" s="369" t="e">
        <f t="shared" si="821"/>
        <v>#N/A</v>
      </c>
      <c r="S916" s="369" t="e">
        <f t="shared" si="822"/>
        <v>#N/A</v>
      </c>
      <c r="T916" s="398" t="e">
        <f t="shared" si="823"/>
        <v>#N/A</v>
      </c>
      <c r="U916" s="368"/>
      <c r="V916" s="368"/>
      <c r="W916" s="368"/>
      <c r="X916" s="368"/>
      <c r="Y916" s="368"/>
      <c r="Z916" s="368"/>
      <c r="AA916" s="368"/>
      <c r="AB916" s="368"/>
      <c r="AC916" s="368"/>
      <c r="AD916" s="368"/>
      <c r="AE916" s="368"/>
      <c r="AF916" s="368"/>
      <c r="AG916" s="368"/>
      <c r="AH916" s="368"/>
      <c r="AI916" s="368"/>
      <c r="AJ916" s="368"/>
      <c r="AK916" s="368"/>
      <c r="AL916" s="368"/>
      <c r="AM916" s="368"/>
      <c r="AN916" s="368"/>
    </row>
    <row r="917" spans="1:40" ht="12.75" customHeight="1">
      <c r="A917" s="151">
        <f t="shared" si="811"/>
        <v>71.583333333333329</v>
      </c>
      <c r="B917" s="393">
        <f t="shared" si="824"/>
        <v>4295</v>
      </c>
      <c r="C917" s="186">
        <v>0</v>
      </c>
      <c r="D917" s="394">
        <f t="shared" si="812"/>
        <v>0</v>
      </c>
      <c r="E917" s="395" t="e">
        <f t="shared" ref="E917:F917" si="919">H916</f>
        <v>#N/A</v>
      </c>
      <c r="F917" s="375" t="e">
        <f t="shared" si="919"/>
        <v>#N/A</v>
      </c>
      <c r="G917" s="375" t="e">
        <f t="shared" si="814"/>
        <v>#N/A</v>
      </c>
      <c r="H917" s="395" t="e">
        <f t="shared" si="815"/>
        <v>#N/A</v>
      </c>
      <c r="I917" s="375" t="e">
        <f t="shared" si="816"/>
        <v>#N/A</v>
      </c>
      <c r="J917" s="395" t="e">
        <f t="shared" si="826"/>
        <v>#N/A</v>
      </c>
      <c r="K917" s="396" t="e">
        <f t="shared" si="817"/>
        <v>#N/A</v>
      </c>
      <c r="L917" s="368"/>
      <c r="M917" s="368"/>
      <c r="N917" s="372"/>
      <c r="O917" s="3" t="e">
        <f t="shared" si="818"/>
        <v>#N/A</v>
      </c>
      <c r="P917" s="397" t="e">
        <f t="shared" si="819"/>
        <v>#N/A</v>
      </c>
      <c r="Q917" s="3" t="e">
        <f t="shared" si="820"/>
        <v>#N/A</v>
      </c>
      <c r="R917" s="369" t="e">
        <f t="shared" si="821"/>
        <v>#N/A</v>
      </c>
      <c r="S917" s="369" t="e">
        <f t="shared" si="822"/>
        <v>#N/A</v>
      </c>
      <c r="T917" s="398" t="e">
        <f t="shared" si="823"/>
        <v>#N/A</v>
      </c>
      <c r="U917" s="368"/>
      <c r="V917" s="368"/>
      <c r="W917" s="368"/>
      <c r="X917" s="368"/>
      <c r="Y917" s="368"/>
      <c r="Z917" s="368"/>
      <c r="AA917" s="368"/>
      <c r="AB917" s="368"/>
      <c r="AC917" s="368"/>
      <c r="AD917" s="368"/>
      <c r="AE917" s="368"/>
      <c r="AF917" s="368"/>
      <c r="AG917" s="368"/>
      <c r="AH917" s="368"/>
      <c r="AI917" s="368"/>
      <c r="AJ917" s="368"/>
      <c r="AK917" s="368"/>
      <c r="AL917" s="368"/>
      <c r="AM917" s="368"/>
      <c r="AN917" s="368"/>
    </row>
    <row r="918" spans="1:40" ht="12.75" customHeight="1">
      <c r="A918" s="151">
        <f t="shared" si="811"/>
        <v>71.666666666666671</v>
      </c>
      <c r="B918" s="393">
        <f t="shared" si="824"/>
        <v>4300</v>
      </c>
      <c r="C918" s="186">
        <v>0</v>
      </c>
      <c r="D918" s="394">
        <f t="shared" si="812"/>
        <v>0</v>
      </c>
      <c r="E918" s="395" t="e">
        <f t="shared" ref="E918:F918" si="920">H917</f>
        <v>#N/A</v>
      </c>
      <c r="F918" s="375" t="e">
        <f t="shared" si="920"/>
        <v>#N/A</v>
      </c>
      <c r="G918" s="375" t="e">
        <f t="shared" si="814"/>
        <v>#N/A</v>
      </c>
      <c r="H918" s="395" t="e">
        <f t="shared" si="815"/>
        <v>#N/A</v>
      </c>
      <c r="I918" s="375" t="e">
        <f t="shared" si="816"/>
        <v>#N/A</v>
      </c>
      <c r="J918" s="395" t="e">
        <f t="shared" si="826"/>
        <v>#N/A</v>
      </c>
      <c r="K918" s="396" t="e">
        <f t="shared" si="817"/>
        <v>#N/A</v>
      </c>
      <c r="L918" s="368"/>
      <c r="M918" s="368"/>
      <c r="N918" s="372"/>
      <c r="O918" s="3" t="e">
        <f t="shared" si="818"/>
        <v>#N/A</v>
      </c>
      <c r="P918" s="397" t="e">
        <f t="shared" si="819"/>
        <v>#N/A</v>
      </c>
      <c r="Q918" s="3" t="e">
        <f t="shared" si="820"/>
        <v>#N/A</v>
      </c>
      <c r="R918" s="369" t="e">
        <f t="shared" si="821"/>
        <v>#N/A</v>
      </c>
      <c r="S918" s="369" t="e">
        <f t="shared" si="822"/>
        <v>#N/A</v>
      </c>
      <c r="T918" s="398" t="e">
        <f t="shared" si="823"/>
        <v>#N/A</v>
      </c>
      <c r="U918" s="368"/>
      <c r="V918" s="368"/>
      <c r="W918" s="368"/>
      <c r="X918" s="368"/>
      <c r="Y918" s="368"/>
      <c r="Z918" s="368"/>
      <c r="AA918" s="368"/>
      <c r="AB918" s="368"/>
      <c r="AC918" s="368"/>
      <c r="AD918" s="368"/>
      <c r="AE918" s="368"/>
      <c r="AF918" s="368"/>
      <c r="AG918" s="368"/>
      <c r="AH918" s="368"/>
      <c r="AI918" s="368"/>
      <c r="AJ918" s="368"/>
      <c r="AK918" s="368"/>
      <c r="AL918" s="368"/>
      <c r="AM918" s="368"/>
      <c r="AN918" s="368"/>
    </row>
    <row r="919" spans="1:40" ht="12.75" customHeight="1">
      <c r="A919" s="151">
        <f t="shared" si="811"/>
        <v>71.75</v>
      </c>
      <c r="B919" s="393">
        <f t="shared" si="824"/>
        <v>4305</v>
      </c>
      <c r="C919" s="186">
        <v>0</v>
      </c>
      <c r="D919" s="394">
        <f t="shared" si="812"/>
        <v>0</v>
      </c>
      <c r="E919" s="395" t="e">
        <f t="shared" ref="E919:F919" si="921">H918</f>
        <v>#N/A</v>
      </c>
      <c r="F919" s="375" t="e">
        <f t="shared" si="921"/>
        <v>#N/A</v>
      </c>
      <c r="G919" s="375" t="e">
        <f t="shared" si="814"/>
        <v>#N/A</v>
      </c>
      <c r="H919" s="395" t="e">
        <f t="shared" si="815"/>
        <v>#N/A</v>
      </c>
      <c r="I919" s="375" t="e">
        <f t="shared" si="816"/>
        <v>#N/A</v>
      </c>
      <c r="J919" s="395" t="e">
        <f t="shared" si="826"/>
        <v>#N/A</v>
      </c>
      <c r="K919" s="396" t="e">
        <f t="shared" si="817"/>
        <v>#N/A</v>
      </c>
      <c r="L919" s="368"/>
      <c r="M919" s="368"/>
      <c r="N919" s="372"/>
      <c r="O919" s="3" t="e">
        <f t="shared" si="818"/>
        <v>#N/A</v>
      </c>
      <c r="P919" s="397" t="e">
        <f t="shared" si="819"/>
        <v>#N/A</v>
      </c>
      <c r="Q919" s="3" t="e">
        <f t="shared" si="820"/>
        <v>#N/A</v>
      </c>
      <c r="R919" s="369" t="e">
        <f t="shared" si="821"/>
        <v>#N/A</v>
      </c>
      <c r="S919" s="369" t="e">
        <f t="shared" si="822"/>
        <v>#N/A</v>
      </c>
      <c r="T919" s="398" t="e">
        <f t="shared" si="823"/>
        <v>#N/A</v>
      </c>
      <c r="U919" s="368"/>
      <c r="V919" s="368"/>
      <c r="W919" s="368"/>
      <c r="X919" s="368"/>
      <c r="Y919" s="368"/>
      <c r="Z919" s="368"/>
      <c r="AA919" s="368"/>
      <c r="AB919" s="368"/>
      <c r="AC919" s="368"/>
      <c r="AD919" s="368"/>
      <c r="AE919" s="368"/>
      <c r="AF919" s="368"/>
      <c r="AG919" s="368"/>
      <c r="AH919" s="368"/>
      <c r="AI919" s="368"/>
      <c r="AJ919" s="368"/>
      <c r="AK919" s="368"/>
      <c r="AL919" s="368"/>
      <c r="AM919" s="368"/>
      <c r="AN919" s="368"/>
    </row>
    <row r="920" spans="1:40" ht="12.75" customHeight="1">
      <c r="A920" s="151">
        <f t="shared" si="811"/>
        <v>71.833333333333329</v>
      </c>
      <c r="B920" s="393">
        <f t="shared" si="824"/>
        <v>4310</v>
      </c>
      <c r="C920" s="186">
        <v>0</v>
      </c>
      <c r="D920" s="394">
        <f t="shared" si="812"/>
        <v>0</v>
      </c>
      <c r="E920" s="395" t="e">
        <f t="shared" ref="E920:F920" si="922">H919</f>
        <v>#N/A</v>
      </c>
      <c r="F920" s="375" t="e">
        <f t="shared" si="922"/>
        <v>#N/A</v>
      </c>
      <c r="G920" s="375" t="e">
        <f t="shared" si="814"/>
        <v>#N/A</v>
      </c>
      <c r="H920" s="395" t="e">
        <f t="shared" si="815"/>
        <v>#N/A</v>
      </c>
      <c r="I920" s="375" t="e">
        <f t="shared" si="816"/>
        <v>#N/A</v>
      </c>
      <c r="J920" s="395" t="e">
        <f t="shared" si="826"/>
        <v>#N/A</v>
      </c>
      <c r="K920" s="396" t="e">
        <f t="shared" si="817"/>
        <v>#N/A</v>
      </c>
      <c r="L920" s="368"/>
      <c r="M920" s="368"/>
      <c r="N920" s="372"/>
      <c r="O920" s="3" t="e">
        <f t="shared" si="818"/>
        <v>#N/A</v>
      </c>
      <c r="P920" s="397" t="e">
        <f t="shared" si="819"/>
        <v>#N/A</v>
      </c>
      <c r="Q920" s="3" t="e">
        <f t="shared" si="820"/>
        <v>#N/A</v>
      </c>
      <c r="R920" s="369" t="e">
        <f t="shared" si="821"/>
        <v>#N/A</v>
      </c>
      <c r="S920" s="369" t="e">
        <f t="shared" si="822"/>
        <v>#N/A</v>
      </c>
      <c r="T920" s="398" t="e">
        <f t="shared" si="823"/>
        <v>#N/A</v>
      </c>
      <c r="U920" s="368"/>
      <c r="V920" s="368"/>
      <c r="W920" s="368"/>
      <c r="X920" s="368"/>
      <c r="Y920" s="368"/>
      <c r="Z920" s="368"/>
      <c r="AA920" s="368"/>
      <c r="AB920" s="368"/>
      <c r="AC920" s="368"/>
      <c r="AD920" s="368"/>
      <c r="AE920" s="368"/>
      <c r="AF920" s="368"/>
      <c r="AG920" s="368"/>
      <c r="AH920" s="368"/>
      <c r="AI920" s="368"/>
      <c r="AJ920" s="368"/>
      <c r="AK920" s="368"/>
      <c r="AL920" s="368"/>
      <c r="AM920" s="368"/>
      <c r="AN920" s="368"/>
    </row>
    <row r="921" spans="1:40" ht="12.75" customHeight="1">
      <c r="A921" s="151">
        <f t="shared" si="811"/>
        <v>71.916666666666671</v>
      </c>
      <c r="B921" s="393">
        <f t="shared" si="824"/>
        <v>4315</v>
      </c>
      <c r="C921" s="186">
        <v>0</v>
      </c>
      <c r="D921" s="394">
        <f t="shared" si="812"/>
        <v>0</v>
      </c>
      <c r="E921" s="395" t="e">
        <f t="shared" ref="E921:F921" si="923">H920</f>
        <v>#N/A</v>
      </c>
      <c r="F921" s="375" t="e">
        <f t="shared" si="923"/>
        <v>#N/A</v>
      </c>
      <c r="G921" s="375" t="e">
        <f t="shared" si="814"/>
        <v>#N/A</v>
      </c>
      <c r="H921" s="395" t="e">
        <f t="shared" si="815"/>
        <v>#N/A</v>
      </c>
      <c r="I921" s="375" t="e">
        <f t="shared" si="816"/>
        <v>#N/A</v>
      </c>
      <c r="J921" s="395" t="e">
        <f t="shared" si="826"/>
        <v>#N/A</v>
      </c>
      <c r="K921" s="396" t="e">
        <f t="shared" si="817"/>
        <v>#N/A</v>
      </c>
      <c r="L921" s="368"/>
      <c r="M921" s="368"/>
      <c r="N921" s="372"/>
      <c r="O921" s="3" t="e">
        <f t="shared" si="818"/>
        <v>#N/A</v>
      </c>
      <c r="P921" s="397" t="e">
        <f t="shared" si="819"/>
        <v>#N/A</v>
      </c>
      <c r="Q921" s="3" t="e">
        <f t="shared" si="820"/>
        <v>#N/A</v>
      </c>
      <c r="R921" s="369" t="e">
        <f t="shared" si="821"/>
        <v>#N/A</v>
      </c>
      <c r="S921" s="369" t="e">
        <f t="shared" si="822"/>
        <v>#N/A</v>
      </c>
      <c r="T921" s="398" t="e">
        <f t="shared" si="823"/>
        <v>#N/A</v>
      </c>
      <c r="U921" s="368"/>
      <c r="V921" s="368"/>
      <c r="W921" s="368"/>
      <c r="X921" s="368"/>
      <c r="Y921" s="368"/>
      <c r="Z921" s="368"/>
      <c r="AA921" s="368"/>
      <c r="AB921" s="368"/>
      <c r="AC921" s="368"/>
      <c r="AD921" s="368"/>
      <c r="AE921" s="368"/>
      <c r="AF921" s="368"/>
      <c r="AG921" s="368"/>
      <c r="AH921" s="368"/>
      <c r="AI921" s="368"/>
      <c r="AJ921" s="368"/>
      <c r="AK921" s="368"/>
      <c r="AL921" s="368"/>
      <c r="AM921" s="368"/>
      <c r="AN921" s="368"/>
    </row>
    <row r="922" spans="1:40" ht="12.75" customHeight="1">
      <c r="A922" s="151">
        <f t="shared" si="811"/>
        <v>72</v>
      </c>
      <c r="B922" s="393">
        <f t="shared" si="824"/>
        <v>4320</v>
      </c>
      <c r="C922" s="186">
        <v>0</v>
      </c>
      <c r="D922" s="394">
        <v>0</v>
      </c>
      <c r="E922" s="395" t="e">
        <f t="shared" ref="E922:F922" si="924">H921</f>
        <v>#N/A</v>
      </c>
      <c r="F922" s="375" t="e">
        <f t="shared" si="924"/>
        <v>#N/A</v>
      </c>
      <c r="G922" s="375" t="e">
        <f t="shared" si="814"/>
        <v>#N/A</v>
      </c>
      <c r="H922" s="395" t="e">
        <f t="shared" si="815"/>
        <v>#N/A</v>
      </c>
      <c r="I922" s="375" t="e">
        <f t="shared" si="816"/>
        <v>#N/A</v>
      </c>
      <c r="J922" s="395" t="e">
        <f t="shared" si="826"/>
        <v>#N/A</v>
      </c>
      <c r="K922" s="396" t="e">
        <f t="shared" si="817"/>
        <v>#N/A</v>
      </c>
      <c r="L922" s="368"/>
      <c r="M922" s="368"/>
      <c r="N922" s="372"/>
      <c r="O922" s="3" t="e">
        <f t="shared" si="818"/>
        <v>#N/A</v>
      </c>
      <c r="P922" s="397" t="e">
        <f t="shared" si="819"/>
        <v>#N/A</v>
      </c>
      <c r="Q922" s="3" t="e">
        <f t="shared" si="820"/>
        <v>#N/A</v>
      </c>
      <c r="R922" s="369" t="e">
        <f t="shared" si="821"/>
        <v>#N/A</v>
      </c>
      <c r="S922" s="369" t="e">
        <f t="shared" si="822"/>
        <v>#N/A</v>
      </c>
      <c r="T922" s="398" t="e">
        <f t="shared" si="823"/>
        <v>#N/A</v>
      </c>
      <c r="U922" s="368"/>
      <c r="V922" s="368"/>
      <c r="W922" s="368"/>
      <c r="X922" s="368"/>
      <c r="Y922" s="368"/>
      <c r="Z922" s="368"/>
      <c r="AA922" s="368"/>
      <c r="AB922" s="368"/>
      <c r="AC922" s="368"/>
      <c r="AD922" s="368"/>
      <c r="AE922" s="368"/>
      <c r="AF922" s="368"/>
      <c r="AG922" s="368"/>
      <c r="AH922" s="368"/>
      <c r="AI922" s="368"/>
      <c r="AJ922" s="368"/>
      <c r="AK922" s="368"/>
      <c r="AL922" s="368"/>
      <c r="AM922" s="368"/>
      <c r="AN922" s="368"/>
    </row>
    <row r="923" spans="1:40" ht="12.75" customHeight="1">
      <c r="A923" s="368"/>
      <c r="B923" s="368"/>
      <c r="C923" s="368"/>
      <c r="D923" s="368"/>
      <c r="E923" s="368"/>
      <c r="F923" s="368"/>
      <c r="G923" s="385" t="s">
        <v>495</v>
      </c>
      <c r="H923" s="373" t="e">
        <f t="shared" ref="H923:K923" si="925">MAX(H58:H922)</f>
        <v>#N/A</v>
      </c>
      <c r="I923" s="386" t="e">
        <f t="shared" si="925"/>
        <v>#N/A</v>
      </c>
      <c r="J923" s="373" t="e">
        <f t="shared" si="925"/>
        <v>#N/A</v>
      </c>
      <c r="K923" s="399" t="e">
        <f t="shared" si="925"/>
        <v>#N/A</v>
      </c>
      <c r="L923" s="3"/>
      <c r="M923" s="3"/>
      <c r="N923" s="372"/>
      <c r="O923" s="3"/>
      <c r="P923" s="372"/>
      <c r="Q923" s="3"/>
      <c r="R923" s="3"/>
      <c r="S923" s="3"/>
      <c r="T923" s="3"/>
      <c r="U923" s="3"/>
      <c r="V923" s="3"/>
      <c r="W923" s="3"/>
      <c r="X923" s="3"/>
      <c r="Y923" s="3"/>
      <c r="Z923" s="3"/>
      <c r="AA923" s="3"/>
      <c r="AB923" s="3"/>
      <c r="AC923" s="3"/>
      <c r="AD923" s="3"/>
      <c r="AE923" s="3"/>
      <c r="AF923" s="3"/>
      <c r="AG923" s="3"/>
      <c r="AH923" s="3"/>
      <c r="AI923" s="3"/>
      <c r="AJ923" s="3"/>
      <c r="AK923" s="3"/>
      <c r="AL923" s="3"/>
      <c r="AM923" s="3"/>
      <c r="AN923" s="3"/>
    </row>
    <row r="924" spans="1:40" ht="12.75" customHeight="1">
      <c r="A924" s="368"/>
      <c r="B924" s="368"/>
      <c r="C924" s="368"/>
      <c r="D924" s="368"/>
      <c r="E924" s="368"/>
      <c r="F924" s="368"/>
      <c r="G924" s="368"/>
      <c r="H924" s="368"/>
      <c r="I924" s="368"/>
      <c r="J924" s="368"/>
      <c r="K924" s="3"/>
      <c r="L924" s="3"/>
      <c r="M924" s="3"/>
      <c r="N924" s="372"/>
      <c r="O924" s="3"/>
      <c r="P924" s="372"/>
      <c r="Q924" s="3"/>
      <c r="R924" s="3"/>
      <c r="S924" s="3"/>
      <c r="T924" s="3"/>
      <c r="U924" s="3"/>
      <c r="V924" s="3"/>
      <c r="W924" s="3"/>
      <c r="X924" s="3"/>
      <c r="Y924" s="3"/>
      <c r="Z924" s="3"/>
      <c r="AA924" s="3"/>
      <c r="AB924" s="3"/>
      <c r="AC924" s="3"/>
      <c r="AD924" s="3"/>
      <c r="AE924" s="3"/>
      <c r="AF924" s="3"/>
      <c r="AG924" s="3"/>
      <c r="AH924" s="3"/>
      <c r="AI924" s="3"/>
      <c r="AJ924" s="3"/>
      <c r="AK924" s="3"/>
      <c r="AL924" s="3"/>
      <c r="AM924" s="3"/>
      <c r="AN924" s="3"/>
    </row>
    <row r="925" spans="1:40" ht="12.75" customHeight="1">
      <c r="A925" s="368"/>
      <c r="B925" s="368"/>
      <c r="C925" s="368"/>
      <c r="D925" s="368"/>
      <c r="E925" s="368"/>
      <c r="F925" s="368"/>
      <c r="G925" s="368"/>
      <c r="H925" s="368"/>
      <c r="I925" s="368"/>
      <c r="J925" s="368"/>
      <c r="K925" s="3"/>
      <c r="L925" s="3"/>
      <c r="M925" s="3"/>
      <c r="N925" s="372"/>
      <c r="O925" s="3"/>
      <c r="P925" s="372"/>
      <c r="Q925" s="3"/>
      <c r="R925" s="3"/>
      <c r="S925" s="3"/>
      <c r="T925" s="3"/>
      <c r="U925" s="3"/>
      <c r="V925" s="3"/>
      <c r="W925" s="3"/>
      <c r="X925" s="3"/>
      <c r="Y925" s="3"/>
      <c r="Z925" s="3"/>
      <c r="AA925" s="3"/>
      <c r="AB925" s="3"/>
      <c r="AC925" s="3"/>
      <c r="AD925" s="3"/>
      <c r="AE925" s="3"/>
      <c r="AF925" s="3"/>
      <c r="AG925" s="3"/>
      <c r="AH925" s="3"/>
      <c r="AI925" s="3"/>
      <c r="AJ925" s="3"/>
      <c r="AK925" s="3"/>
      <c r="AL925" s="3"/>
      <c r="AM925" s="3"/>
      <c r="AN925" s="3"/>
    </row>
    <row r="926" spans="1:40" ht="12.75" customHeight="1">
      <c r="A926" s="368"/>
      <c r="B926" s="368"/>
      <c r="C926" s="368"/>
      <c r="D926" s="368"/>
      <c r="E926" s="368"/>
      <c r="F926" s="368"/>
      <c r="G926" s="368"/>
      <c r="H926" s="368"/>
      <c r="I926" s="368"/>
      <c r="J926" s="368"/>
      <c r="K926" s="3"/>
      <c r="L926" s="3"/>
      <c r="M926" s="3"/>
      <c r="N926" s="372"/>
      <c r="O926" s="3"/>
      <c r="P926" s="372"/>
      <c r="Q926" s="3"/>
      <c r="R926" s="3"/>
      <c r="S926" s="3"/>
      <c r="T926" s="3"/>
      <c r="U926" s="3"/>
      <c r="V926" s="3"/>
      <c r="W926" s="3"/>
      <c r="X926" s="3"/>
      <c r="Y926" s="3"/>
      <c r="Z926" s="3"/>
      <c r="AA926" s="3"/>
      <c r="AB926" s="3"/>
      <c r="AC926" s="3"/>
      <c r="AD926" s="3"/>
      <c r="AE926" s="3"/>
      <c r="AF926" s="3"/>
      <c r="AG926" s="3"/>
      <c r="AH926" s="3"/>
      <c r="AI926" s="3"/>
      <c r="AJ926" s="3"/>
      <c r="AK926" s="3"/>
      <c r="AL926" s="3"/>
      <c r="AM926" s="3"/>
      <c r="AN926" s="3"/>
    </row>
    <row r="927" spans="1:40" ht="12.75" customHeight="1">
      <c r="A927" s="368"/>
      <c r="B927" s="368"/>
      <c r="C927" s="368"/>
      <c r="D927" s="368"/>
      <c r="E927" s="368"/>
      <c r="F927" s="368"/>
      <c r="G927" s="368"/>
      <c r="H927" s="368"/>
      <c r="I927" s="368"/>
      <c r="J927" s="368"/>
      <c r="K927" s="3"/>
      <c r="L927" s="3"/>
      <c r="M927" s="3"/>
      <c r="N927" s="372"/>
      <c r="O927" s="3"/>
      <c r="P927" s="372"/>
      <c r="Q927" s="3"/>
      <c r="R927" s="3"/>
      <c r="S927" s="3"/>
      <c r="T927" s="3"/>
      <c r="U927" s="3"/>
      <c r="V927" s="3"/>
      <c r="W927" s="3"/>
      <c r="X927" s="3"/>
      <c r="Y927" s="3"/>
      <c r="Z927" s="3"/>
      <c r="AA927" s="3"/>
      <c r="AB927" s="3"/>
      <c r="AC927" s="3"/>
      <c r="AD927" s="3"/>
      <c r="AE927" s="3"/>
      <c r="AF927" s="3"/>
      <c r="AG927" s="3"/>
      <c r="AH927" s="3"/>
      <c r="AI927" s="3"/>
      <c r="AJ927" s="3"/>
      <c r="AK927" s="3"/>
      <c r="AL927" s="3"/>
      <c r="AM927" s="3"/>
      <c r="AN927" s="3"/>
    </row>
    <row r="928" spans="1:40" ht="12.75" customHeight="1">
      <c r="A928" s="368"/>
      <c r="B928" s="368"/>
      <c r="C928" s="368"/>
      <c r="D928" s="368"/>
      <c r="E928" s="368"/>
      <c r="F928" s="368"/>
      <c r="G928" s="368"/>
      <c r="H928" s="368"/>
      <c r="I928" s="368"/>
      <c r="J928" s="368"/>
      <c r="K928" s="3"/>
      <c r="L928" s="3"/>
      <c r="M928" s="3"/>
      <c r="N928" s="372"/>
      <c r="O928" s="3"/>
      <c r="P928" s="372"/>
      <c r="Q928" s="3"/>
      <c r="R928" s="3"/>
      <c r="S928" s="3"/>
      <c r="T928" s="3"/>
      <c r="U928" s="3"/>
      <c r="V928" s="3"/>
      <c r="W928" s="3"/>
      <c r="X928" s="3"/>
      <c r="Y928" s="3"/>
      <c r="Z928" s="3"/>
      <c r="AA928" s="3"/>
      <c r="AB928" s="3"/>
      <c r="AC928" s="3"/>
      <c r="AD928" s="3"/>
      <c r="AE928" s="3"/>
      <c r="AF928" s="3"/>
      <c r="AG928" s="3"/>
      <c r="AH928" s="3"/>
      <c r="AI928" s="3"/>
      <c r="AJ928" s="3"/>
      <c r="AK928" s="3"/>
      <c r="AL928" s="3"/>
      <c r="AM928" s="3"/>
      <c r="AN928" s="3"/>
    </row>
    <row r="929" spans="1:40" ht="12.75" customHeight="1">
      <c r="A929" s="368"/>
      <c r="B929" s="368"/>
      <c r="C929" s="368"/>
      <c r="D929" s="368"/>
      <c r="E929" s="368"/>
      <c r="F929" s="368"/>
      <c r="G929" s="368"/>
      <c r="H929" s="368"/>
      <c r="I929" s="368"/>
      <c r="J929" s="368"/>
      <c r="K929" s="3"/>
      <c r="L929" s="3"/>
      <c r="M929" s="3"/>
      <c r="N929" s="372"/>
      <c r="O929" s="3"/>
      <c r="P929" s="372"/>
      <c r="Q929" s="3"/>
      <c r="R929" s="3"/>
      <c r="S929" s="3"/>
      <c r="T929" s="3"/>
      <c r="U929" s="3"/>
      <c r="V929" s="3"/>
      <c r="W929" s="3"/>
      <c r="X929" s="3"/>
      <c r="Y929" s="3"/>
      <c r="Z929" s="3"/>
      <c r="AA929" s="3"/>
      <c r="AB929" s="3"/>
      <c r="AC929" s="3"/>
      <c r="AD929" s="3"/>
      <c r="AE929" s="3"/>
      <c r="AF929" s="3"/>
      <c r="AG929" s="3"/>
      <c r="AH929" s="3"/>
      <c r="AI929" s="3"/>
      <c r="AJ929" s="3"/>
      <c r="AK929" s="3"/>
      <c r="AL929" s="3"/>
      <c r="AM929" s="3"/>
      <c r="AN929" s="3"/>
    </row>
  </sheetData>
  <mergeCells count="4">
    <mergeCell ref="A1:K1"/>
    <mergeCell ref="B3:K3"/>
    <mergeCell ref="B4:K4"/>
    <mergeCell ref="A55:A56"/>
  </mergeCells>
  <pageMargins left="0.7" right="0.7" top="0.75" bottom="0.75" header="0" footer="0"/>
  <pageSetup orientation="landscape"/>
  <headerFooter>
    <oddFooter>&amp;L&amp;F, &amp;A&amp;R&amp;D, &amp;T</oddFooter>
  </headerFooter>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K6" sqref="K6:L6"/>
    </sheetView>
  </sheetViews>
  <sheetFormatPr defaultColWidth="12.5703125" defaultRowHeight="15" customHeight="1"/>
  <cols>
    <col min="1" max="3" width="10.5703125" customWidth="1"/>
    <col min="4" max="8" width="15.5703125" customWidth="1"/>
    <col min="9" max="13" width="10.5703125" customWidth="1"/>
    <col min="14" max="15" width="9.140625" customWidth="1"/>
    <col min="16" max="26" width="8" customWidth="1"/>
  </cols>
  <sheetData>
    <row r="1" spans="1:26" ht="22.5" customHeight="1">
      <c r="A1" s="400" t="s">
        <v>507</v>
      </c>
      <c r="B1" s="3"/>
      <c r="C1" s="3"/>
      <c r="D1" s="3"/>
      <c r="E1" s="3"/>
      <c r="F1" s="3"/>
      <c r="G1" s="3"/>
      <c r="H1" s="3"/>
      <c r="I1" s="27" t="s">
        <v>508</v>
      </c>
      <c r="J1" s="3" t="s">
        <v>509</v>
      </c>
      <c r="K1" s="1"/>
      <c r="L1" s="3"/>
      <c r="M1" s="3"/>
      <c r="N1" s="3"/>
      <c r="O1" s="3"/>
      <c r="P1" s="3"/>
      <c r="Q1" s="3"/>
      <c r="R1" s="3"/>
      <c r="S1" s="3"/>
      <c r="T1" s="3"/>
      <c r="U1" s="3"/>
      <c r="V1" s="3"/>
      <c r="W1" s="3"/>
      <c r="X1" s="3"/>
      <c r="Y1" s="3"/>
      <c r="Z1" s="3"/>
    </row>
    <row r="2" spans="1:26" ht="15" customHeight="1">
      <c r="A2" s="1"/>
      <c r="B2" s="1"/>
      <c r="C2" s="1"/>
      <c r="D2" s="1"/>
      <c r="E2" s="1"/>
      <c r="F2" s="1"/>
      <c r="G2" s="1"/>
      <c r="H2" s="1"/>
      <c r="I2" s="27"/>
      <c r="J2" s="3"/>
      <c r="K2" s="1"/>
      <c r="L2" s="3"/>
      <c r="M2" s="3"/>
      <c r="N2" s="3"/>
      <c r="O2" s="3"/>
      <c r="P2" s="1"/>
      <c r="Q2" s="1"/>
      <c r="R2" s="1"/>
      <c r="S2" s="1"/>
      <c r="T2" s="1"/>
      <c r="U2" s="1"/>
      <c r="V2" s="1"/>
      <c r="W2" s="1"/>
      <c r="X2" s="1"/>
      <c r="Y2" s="1"/>
      <c r="Z2" s="1"/>
    </row>
    <row r="3" spans="1:26" ht="15" customHeight="1">
      <c r="A3" s="1" t="s">
        <v>510</v>
      </c>
      <c r="B3" s="1"/>
      <c r="C3" s="1"/>
      <c r="D3" s="1"/>
      <c r="E3" s="1"/>
      <c r="F3" s="1"/>
      <c r="G3" s="1"/>
      <c r="H3" s="1"/>
      <c r="I3" s="1"/>
      <c r="J3" s="1"/>
      <c r="K3" s="523" t="s">
        <v>511</v>
      </c>
      <c r="L3" s="524"/>
      <c r="M3" s="525" t="s">
        <v>512</v>
      </c>
      <c r="N3" s="479"/>
      <c r="O3" s="480"/>
      <c r="P3" s="1"/>
      <c r="Q3" s="1"/>
      <c r="R3" s="1"/>
      <c r="S3" s="1"/>
      <c r="T3" s="1"/>
      <c r="U3" s="1"/>
      <c r="V3" s="1"/>
      <c r="W3" s="1"/>
      <c r="X3" s="1"/>
      <c r="Y3" s="1"/>
      <c r="Z3" s="1"/>
    </row>
    <row r="4" spans="1:26" ht="15" customHeight="1">
      <c r="A4" s="1"/>
      <c r="B4" s="1"/>
      <c r="C4" s="1"/>
      <c r="D4" s="1"/>
      <c r="E4" s="1"/>
      <c r="F4" s="1"/>
      <c r="G4" s="1"/>
      <c r="H4" s="1"/>
      <c r="I4" s="1"/>
      <c r="J4" s="1"/>
      <c r="K4" s="401" t="s">
        <v>12</v>
      </c>
      <c r="L4" s="402"/>
      <c r="M4" s="403" t="s">
        <v>433</v>
      </c>
      <c r="N4" s="403" t="s">
        <v>513</v>
      </c>
      <c r="O4" s="403" t="s">
        <v>514</v>
      </c>
      <c r="P4" s="1"/>
      <c r="Q4" s="1"/>
      <c r="R4" s="1"/>
      <c r="S4" s="1"/>
      <c r="T4" s="1"/>
      <c r="U4" s="1"/>
      <c r="V4" s="1"/>
      <c r="W4" s="1"/>
      <c r="X4" s="1"/>
      <c r="Y4" s="1"/>
      <c r="Z4" s="1"/>
    </row>
    <row r="5" spans="1:26" ht="15" customHeight="1">
      <c r="A5" s="329" t="s">
        <v>515</v>
      </c>
      <c r="B5" s="329"/>
      <c r="C5" s="329"/>
      <c r="D5" s="329"/>
      <c r="E5" s="1"/>
      <c r="F5" s="1"/>
      <c r="G5" s="1"/>
      <c r="H5" s="1"/>
      <c r="I5" s="1"/>
      <c r="J5" s="1"/>
      <c r="K5" s="585" t="s">
        <v>516</v>
      </c>
      <c r="L5" s="565"/>
      <c r="M5" s="403">
        <v>0.02</v>
      </c>
      <c r="N5" s="403">
        <v>0.03</v>
      </c>
      <c r="O5" s="403">
        <v>0.04</v>
      </c>
      <c r="P5" s="1"/>
      <c r="Q5" s="1"/>
      <c r="R5" s="1"/>
      <c r="S5" s="1"/>
      <c r="T5" s="1"/>
      <c r="U5" s="1"/>
      <c r="V5" s="1"/>
      <c r="W5" s="1"/>
      <c r="X5" s="1"/>
      <c r="Y5" s="1"/>
      <c r="Z5" s="1"/>
    </row>
    <row r="6" spans="1:26" ht="15" customHeight="1">
      <c r="A6" s="1"/>
      <c r="B6" s="1"/>
      <c r="C6" s="1"/>
      <c r="D6" s="1"/>
      <c r="E6" s="1"/>
      <c r="F6" s="1"/>
      <c r="G6" s="1"/>
      <c r="H6" s="1"/>
      <c r="I6" s="1"/>
      <c r="J6" s="1"/>
      <c r="K6" s="585" t="s">
        <v>517</v>
      </c>
      <c r="L6" s="565"/>
      <c r="M6" s="403">
        <v>7.0000000000000007E-2</v>
      </c>
      <c r="N6" s="403">
        <v>0.13</v>
      </c>
      <c r="O6" s="403">
        <v>0.17</v>
      </c>
      <c r="P6" s="1"/>
      <c r="Q6" s="1"/>
      <c r="R6" s="1"/>
      <c r="S6" s="1"/>
      <c r="T6" s="1"/>
      <c r="U6" s="1"/>
      <c r="V6" s="1"/>
      <c r="W6" s="1"/>
      <c r="X6" s="1"/>
      <c r="Y6" s="1"/>
      <c r="Z6" s="1"/>
    </row>
    <row r="7" spans="1:26" ht="20.25" customHeight="1">
      <c r="A7" s="404" t="s">
        <v>518</v>
      </c>
      <c r="B7" s="1"/>
      <c r="C7" s="1"/>
      <c r="D7" s="1"/>
      <c r="E7" s="1"/>
      <c r="F7" s="1"/>
      <c r="G7" s="1"/>
      <c r="H7" s="1"/>
      <c r="I7" s="1"/>
      <c r="J7" s="1"/>
      <c r="K7" s="512" t="s">
        <v>519</v>
      </c>
      <c r="L7" s="480"/>
      <c r="M7" s="403">
        <v>0.13</v>
      </c>
      <c r="N7" s="403">
        <v>0.23</v>
      </c>
      <c r="O7" s="403">
        <v>0.3</v>
      </c>
      <c r="P7" s="1"/>
      <c r="Q7" s="1"/>
      <c r="R7" s="1"/>
      <c r="S7" s="1"/>
      <c r="T7" s="1"/>
      <c r="U7" s="1"/>
      <c r="V7" s="1"/>
      <c r="W7" s="1"/>
      <c r="X7" s="1"/>
      <c r="Y7" s="1"/>
      <c r="Z7" s="1"/>
    </row>
    <row r="8" spans="1:26" ht="15.75" customHeight="1">
      <c r="A8" s="405"/>
      <c r="B8" s="1"/>
      <c r="C8" s="1"/>
      <c r="D8" s="1"/>
      <c r="E8" s="1"/>
      <c r="F8" s="1"/>
      <c r="G8" s="1"/>
      <c r="H8" s="1"/>
      <c r="I8" s="1"/>
      <c r="J8" s="1"/>
      <c r="K8" s="512" t="s">
        <v>520</v>
      </c>
      <c r="L8" s="480"/>
      <c r="M8" s="403">
        <v>0.24</v>
      </c>
      <c r="N8" s="403">
        <v>0.41</v>
      </c>
      <c r="O8" s="403">
        <v>0.52</v>
      </c>
      <c r="P8" s="1"/>
      <c r="Q8" s="1"/>
      <c r="R8" s="1"/>
      <c r="S8" s="1"/>
      <c r="T8" s="1"/>
      <c r="U8" s="1"/>
      <c r="V8" s="1"/>
      <c r="W8" s="1"/>
      <c r="X8" s="1"/>
      <c r="Y8" s="1"/>
      <c r="Z8" s="1"/>
    </row>
    <row r="9" spans="1:26" ht="15" customHeight="1">
      <c r="A9" s="329" t="s">
        <v>521</v>
      </c>
      <c r="B9" s="1"/>
      <c r="C9" s="1"/>
      <c r="D9" s="1"/>
      <c r="E9" s="1"/>
      <c r="F9" s="1"/>
      <c r="G9" s="1"/>
      <c r="H9" s="1"/>
      <c r="I9" s="1"/>
      <c r="J9" s="1"/>
      <c r="K9" s="512" t="s">
        <v>522</v>
      </c>
      <c r="L9" s="480"/>
      <c r="M9" s="403">
        <v>0.32666666666666666</v>
      </c>
      <c r="N9" s="403">
        <v>0.55666666666666664</v>
      </c>
      <c r="O9" s="403">
        <v>0.68</v>
      </c>
      <c r="P9" s="1"/>
      <c r="Q9" s="1"/>
      <c r="R9" s="1"/>
      <c r="S9" s="1"/>
      <c r="T9" s="1"/>
      <c r="U9" s="1"/>
      <c r="V9" s="1"/>
      <c r="W9" s="1"/>
      <c r="X9" s="1"/>
      <c r="Y9" s="1"/>
      <c r="Z9" s="1"/>
    </row>
    <row r="10" spans="1:26" ht="15" customHeight="1">
      <c r="A10" s="1"/>
      <c r="B10" s="1"/>
      <c r="C10" s="1"/>
      <c r="D10" s="1"/>
      <c r="E10" s="1"/>
      <c r="F10" s="1"/>
      <c r="G10" s="1"/>
      <c r="H10" s="1"/>
      <c r="I10" s="1"/>
      <c r="J10" s="1"/>
      <c r="K10" s="512" t="s">
        <v>523</v>
      </c>
      <c r="L10" s="480"/>
      <c r="M10" s="403">
        <v>0.5</v>
      </c>
      <c r="N10" s="403">
        <v>0.85</v>
      </c>
      <c r="O10" s="403">
        <v>1</v>
      </c>
      <c r="P10" s="1"/>
      <c r="Q10" s="1"/>
      <c r="R10" s="1"/>
      <c r="S10" s="1"/>
      <c r="T10" s="1"/>
      <c r="U10" s="1"/>
      <c r="V10" s="1"/>
      <c r="W10" s="1"/>
      <c r="X10" s="1"/>
      <c r="Y10" s="1"/>
      <c r="Z10" s="1"/>
    </row>
    <row r="11" spans="1:26" ht="20.25" customHeight="1">
      <c r="A11" s="404" t="s">
        <v>524</v>
      </c>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c r="A12" s="405"/>
      <c r="B12" s="1"/>
      <c r="C12" s="1"/>
      <c r="D12" s="1"/>
      <c r="E12" s="1"/>
      <c r="F12" s="1"/>
      <c r="G12" s="1"/>
      <c r="H12" s="1"/>
      <c r="I12" s="1"/>
      <c r="J12" s="1"/>
      <c r="K12" s="1"/>
      <c r="L12" s="1"/>
      <c r="M12" s="1"/>
      <c r="N12" s="1"/>
      <c r="O12" s="1"/>
      <c r="P12" s="1"/>
      <c r="Q12" s="1"/>
      <c r="R12" s="1"/>
      <c r="S12" s="1"/>
      <c r="T12" s="1"/>
      <c r="U12" s="1"/>
      <c r="V12" s="1"/>
      <c r="W12" s="1"/>
      <c r="X12" s="1"/>
      <c r="Y12" s="1"/>
      <c r="Z12" s="1"/>
    </row>
    <row r="13" spans="1:26" ht="18" customHeight="1">
      <c r="A13" s="406" t="s">
        <v>525</v>
      </c>
      <c r="B13" s="407" t="s">
        <v>526</v>
      </c>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407" t="s">
        <v>527</v>
      </c>
      <c r="C14" s="1"/>
      <c r="D14" s="1"/>
      <c r="E14" s="1"/>
      <c r="F14" s="1"/>
      <c r="G14" s="1"/>
      <c r="H14" s="1"/>
      <c r="I14" s="1"/>
      <c r="J14" s="1"/>
      <c r="K14" s="1"/>
      <c r="L14" s="1"/>
      <c r="M14" s="1"/>
      <c r="N14" s="1"/>
      <c r="O14" s="1"/>
      <c r="P14" s="1"/>
      <c r="Q14" s="1"/>
      <c r="R14" s="1"/>
      <c r="S14" s="1"/>
      <c r="T14" s="1"/>
      <c r="U14" s="1"/>
      <c r="V14" s="1"/>
      <c r="W14" s="1"/>
      <c r="X14" s="1"/>
      <c r="Y14" s="1"/>
      <c r="Z14" s="1"/>
    </row>
    <row r="15" spans="1:26" ht="18" customHeight="1">
      <c r="A15" s="1"/>
      <c r="B15" s="407" t="s">
        <v>528</v>
      </c>
      <c r="C15" s="1"/>
      <c r="D15" s="1"/>
      <c r="E15" s="1"/>
      <c r="F15" s="1"/>
      <c r="G15" s="1"/>
      <c r="H15" s="1"/>
      <c r="I15" s="1"/>
      <c r="J15" s="1"/>
      <c r="K15" s="1"/>
      <c r="L15" s="1"/>
      <c r="M15" s="1"/>
      <c r="N15" s="1"/>
      <c r="O15" s="1"/>
      <c r="P15" s="1"/>
      <c r="Q15" s="1"/>
      <c r="R15" s="1"/>
      <c r="S15" s="1"/>
      <c r="T15" s="1"/>
      <c r="U15" s="1"/>
      <c r="V15" s="1"/>
      <c r="W15" s="1"/>
      <c r="X15" s="1"/>
      <c r="Y15" s="1"/>
      <c r="Z15" s="1"/>
    </row>
    <row r="16" spans="1:26" ht="18" customHeight="1">
      <c r="A16" s="1"/>
      <c r="B16" s="408" t="s">
        <v>529</v>
      </c>
      <c r="C16" s="1"/>
      <c r="D16" s="1"/>
      <c r="E16" s="1"/>
      <c r="F16" s="1"/>
      <c r="G16" s="1"/>
      <c r="H16" s="1"/>
      <c r="I16" s="1"/>
      <c r="J16" s="1"/>
      <c r="K16" s="1"/>
      <c r="L16" s="1"/>
      <c r="M16" s="1"/>
      <c r="N16" s="1"/>
      <c r="O16" s="1"/>
      <c r="P16" s="1"/>
      <c r="Q16" s="1"/>
      <c r="R16" s="1"/>
      <c r="S16" s="1"/>
      <c r="T16" s="1"/>
      <c r="U16" s="1"/>
      <c r="V16" s="1"/>
      <c r="W16" s="1"/>
      <c r="X16" s="1"/>
      <c r="Y16" s="1"/>
      <c r="Z16" s="1"/>
    </row>
    <row r="17" spans="1:26" ht="18" customHeight="1">
      <c r="A17" s="1"/>
      <c r="B17" s="407" t="s">
        <v>530</v>
      </c>
      <c r="C17" s="1"/>
      <c r="D17" s="1"/>
      <c r="E17" s="1"/>
      <c r="F17" s="1"/>
      <c r="G17" s="1"/>
      <c r="H17" s="1"/>
      <c r="I17" s="1"/>
      <c r="J17" s="1"/>
      <c r="K17" s="1"/>
      <c r="L17" s="1"/>
      <c r="M17" s="1"/>
      <c r="N17" s="1"/>
      <c r="O17" s="1"/>
      <c r="P17" s="1"/>
      <c r="Q17" s="1"/>
      <c r="R17" s="1"/>
      <c r="S17" s="1"/>
      <c r="T17" s="1"/>
      <c r="U17" s="1"/>
      <c r="V17" s="1"/>
      <c r="W17" s="1"/>
      <c r="X17" s="1"/>
      <c r="Y17" s="1"/>
      <c r="Z17" s="1"/>
    </row>
    <row r="18" spans="1:26" ht="18" customHeight="1">
      <c r="A18" s="1"/>
      <c r="B18" s="408" t="s">
        <v>531</v>
      </c>
      <c r="C18" s="1"/>
      <c r="D18" s="1"/>
      <c r="E18" s="1"/>
      <c r="F18" s="1"/>
      <c r="G18" s="1"/>
      <c r="H18" s="1"/>
      <c r="I18" s="1"/>
      <c r="J18" s="1"/>
      <c r="K18" s="1"/>
      <c r="L18" s="1"/>
      <c r="M18" s="1"/>
      <c r="N18" s="1"/>
      <c r="O18" s="1"/>
      <c r="P18" s="1"/>
      <c r="Q18" s="1"/>
      <c r="R18" s="1"/>
      <c r="S18" s="1"/>
      <c r="T18" s="1"/>
      <c r="U18" s="1"/>
      <c r="V18" s="1"/>
      <c r="W18" s="1"/>
      <c r="X18" s="1"/>
      <c r="Y18" s="1"/>
      <c r="Z18" s="1"/>
    </row>
    <row r="19" spans="1:26" ht="15" customHeight="1">
      <c r="A19" s="1"/>
      <c r="B19" s="409"/>
      <c r="C19" s="1"/>
      <c r="D19" s="1"/>
      <c r="E19" s="1"/>
      <c r="F19" s="1"/>
      <c r="G19" s="1"/>
      <c r="H19" s="1"/>
      <c r="I19" s="1"/>
      <c r="J19" s="1"/>
      <c r="K19" s="1"/>
      <c r="L19" s="1"/>
      <c r="M19" s="1"/>
      <c r="N19" s="1"/>
      <c r="O19" s="1"/>
      <c r="P19" s="1"/>
      <c r="Q19" s="1"/>
      <c r="R19" s="1"/>
      <c r="S19" s="1"/>
      <c r="T19" s="1"/>
      <c r="U19" s="1"/>
      <c r="V19" s="1"/>
      <c r="W19" s="1"/>
      <c r="X19" s="1"/>
      <c r="Y19" s="1"/>
      <c r="Z19" s="1"/>
    </row>
    <row r="20" spans="1:26" ht="19.5" customHeight="1">
      <c r="A20" s="1"/>
      <c r="B20" s="410"/>
      <c r="C20" s="411"/>
      <c r="D20" s="513" t="s">
        <v>532</v>
      </c>
      <c r="E20" s="514"/>
      <c r="F20" s="514"/>
      <c r="G20" s="515"/>
      <c r="H20" s="412"/>
      <c r="I20" s="1"/>
      <c r="J20" s="1"/>
      <c r="K20" s="1"/>
      <c r="L20" s="1"/>
      <c r="M20" s="1"/>
      <c r="N20" s="1"/>
      <c r="O20" s="1"/>
      <c r="P20" s="1"/>
      <c r="Q20" s="1"/>
      <c r="R20" s="1"/>
      <c r="S20" s="1"/>
      <c r="T20" s="1"/>
      <c r="U20" s="1"/>
      <c r="V20" s="1"/>
      <c r="W20" s="1"/>
      <c r="X20" s="1"/>
      <c r="Y20" s="1"/>
      <c r="Z20" s="1"/>
    </row>
    <row r="21" spans="1:26" ht="15.75" customHeight="1">
      <c r="A21" s="1"/>
      <c r="B21" s="413" t="s">
        <v>533</v>
      </c>
      <c r="C21" s="414"/>
      <c r="D21" s="516" t="s">
        <v>534</v>
      </c>
      <c r="E21" s="517"/>
      <c r="F21" s="517"/>
      <c r="G21" s="518"/>
      <c r="H21" s="415"/>
      <c r="I21" s="1"/>
      <c r="J21" s="1"/>
      <c r="K21" s="1"/>
      <c r="L21" s="1"/>
      <c r="M21" s="1"/>
      <c r="N21" s="1"/>
      <c r="O21" s="1"/>
      <c r="P21" s="1"/>
      <c r="Q21" s="1"/>
      <c r="R21" s="1"/>
      <c r="S21" s="1"/>
      <c r="T21" s="1"/>
      <c r="U21" s="1"/>
      <c r="V21" s="1"/>
      <c r="W21" s="1"/>
      <c r="X21" s="1"/>
      <c r="Y21" s="1"/>
      <c r="Z21" s="1"/>
    </row>
    <row r="22" spans="1:26" ht="15.75" customHeight="1">
      <c r="A22" s="1"/>
      <c r="B22" s="416" t="s">
        <v>535</v>
      </c>
      <c r="C22" s="417" t="s">
        <v>536</v>
      </c>
      <c r="D22" s="418" t="s">
        <v>537</v>
      </c>
      <c r="E22" s="418" t="s">
        <v>538</v>
      </c>
      <c r="F22" s="418" t="s">
        <v>539</v>
      </c>
      <c r="G22" s="419" t="s">
        <v>540</v>
      </c>
      <c r="H22" s="420" t="s">
        <v>541</v>
      </c>
      <c r="I22" s="1"/>
      <c r="J22" s="1"/>
      <c r="K22" s="1"/>
      <c r="L22" s="1"/>
      <c r="M22" s="1"/>
      <c r="N22" s="1"/>
      <c r="O22" s="1"/>
      <c r="P22" s="1"/>
      <c r="Q22" s="1"/>
      <c r="R22" s="1"/>
      <c r="S22" s="1"/>
      <c r="T22" s="1"/>
      <c r="U22" s="1"/>
      <c r="V22" s="1"/>
      <c r="W22" s="1"/>
      <c r="X22" s="1"/>
      <c r="Y22" s="1"/>
      <c r="Z22" s="1"/>
    </row>
    <row r="23" spans="1:26" ht="15.75" customHeight="1">
      <c r="A23" s="1"/>
      <c r="B23" s="421" t="s">
        <v>514</v>
      </c>
      <c r="C23" s="422">
        <v>0</v>
      </c>
      <c r="D23" s="423" t="s">
        <v>542</v>
      </c>
      <c r="E23" s="423" t="s">
        <v>543</v>
      </c>
      <c r="F23" s="423" t="s">
        <v>544</v>
      </c>
      <c r="G23" s="423" t="s">
        <v>545</v>
      </c>
      <c r="H23" s="424" t="s">
        <v>546</v>
      </c>
      <c r="I23" s="1"/>
      <c r="J23" s="1"/>
      <c r="K23" s="1"/>
      <c r="L23" s="1"/>
      <c r="M23" s="1"/>
      <c r="N23" s="1"/>
      <c r="O23" s="1"/>
      <c r="P23" s="1"/>
      <c r="Q23" s="1"/>
      <c r="R23" s="1"/>
      <c r="S23" s="1"/>
      <c r="T23" s="1"/>
      <c r="U23" s="1"/>
      <c r="V23" s="1"/>
      <c r="W23" s="1"/>
      <c r="X23" s="1"/>
      <c r="Y23" s="1"/>
      <c r="Z23" s="1"/>
    </row>
    <row r="24" spans="1:26" ht="15.75" customHeight="1">
      <c r="A24" s="1"/>
      <c r="B24" s="425" t="s">
        <v>433</v>
      </c>
      <c r="C24" s="426">
        <v>0</v>
      </c>
      <c r="D24" s="427" t="s">
        <v>547</v>
      </c>
      <c r="E24" s="427" t="s">
        <v>548</v>
      </c>
      <c r="F24" s="427" t="s">
        <v>549</v>
      </c>
      <c r="G24" s="427" t="s">
        <v>550</v>
      </c>
      <c r="H24" s="428" t="s">
        <v>551</v>
      </c>
      <c r="I24" s="1"/>
      <c r="J24" s="1"/>
      <c r="K24" s="1"/>
      <c r="L24" s="1"/>
      <c r="M24" s="1"/>
      <c r="N24" s="1"/>
      <c r="O24" s="1"/>
      <c r="P24" s="1"/>
      <c r="Q24" s="1"/>
      <c r="R24" s="1"/>
      <c r="S24" s="1"/>
      <c r="T24" s="1"/>
      <c r="U24" s="1"/>
      <c r="V24" s="1"/>
      <c r="W24" s="1"/>
      <c r="X24" s="1"/>
      <c r="Y24" s="1"/>
      <c r="Z24" s="1"/>
    </row>
    <row r="25" spans="1:26" ht="16.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6.5" customHeight="1">
      <c r="A26" s="429"/>
      <c r="B26" s="519" t="s">
        <v>552</v>
      </c>
      <c r="C26" s="514"/>
      <c r="D26" s="514"/>
      <c r="E26" s="514"/>
      <c r="F26" s="514"/>
      <c r="G26" s="520"/>
      <c r="H26" s="519" t="s">
        <v>553</v>
      </c>
      <c r="I26" s="514"/>
      <c r="J26" s="514"/>
      <c r="K26" s="514"/>
      <c r="L26" s="514"/>
      <c r="M26" s="520"/>
      <c r="N26" s="430"/>
      <c r="O26" s="430"/>
      <c r="P26" s="430"/>
      <c r="Q26" s="430"/>
      <c r="R26" s="430"/>
      <c r="S26" s="430"/>
      <c r="T26" s="430"/>
      <c r="U26" s="430"/>
      <c r="V26" s="430"/>
      <c r="W26" s="430"/>
      <c r="X26" s="430"/>
      <c r="Y26" s="430"/>
      <c r="Z26" s="430"/>
    </row>
    <row r="27" spans="1:26" ht="14.25" customHeight="1">
      <c r="A27" s="413" t="s">
        <v>554</v>
      </c>
      <c r="B27" s="521" t="s">
        <v>555</v>
      </c>
      <c r="C27" s="517"/>
      <c r="D27" s="517"/>
      <c r="E27" s="517"/>
      <c r="F27" s="517"/>
      <c r="G27" s="522"/>
      <c r="H27" s="521" t="s">
        <v>556</v>
      </c>
      <c r="I27" s="517"/>
      <c r="J27" s="517"/>
      <c r="K27" s="517"/>
      <c r="L27" s="517"/>
      <c r="M27" s="522"/>
      <c r="N27" s="431"/>
      <c r="O27" s="431"/>
      <c r="P27" s="431"/>
      <c r="Q27" s="431"/>
      <c r="R27" s="431"/>
      <c r="S27" s="431"/>
      <c r="T27" s="431"/>
      <c r="U27" s="431"/>
      <c r="V27" s="431"/>
      <c r="W27" s="431"/>
      <c r="X27" s="431"/>
      <c r="Y27" s="431"/>
      <c r="Z27" s="431"/>
    </row>
    <row r="28" spans="1:26" ht="14.25" customHeight="1">
      <c r="A28" s="416" t="s">
        <v>557</v>
      </c>
      <c r="B28" s="417" t="s">
        <v>536</v>
      </c>
      <c r="C28" s="418" t="s">
        <v>537</v>
      </c>
      <c r="D28" s="418" t="s">
        <v>538</v>
      </c>
      <c r="E28" s="418" t="s">
        <v>539</v>
      </c>
      <c r="F28" s="419" t="s">
        <v>540</v>
      </c>
      <c r="G28" s="420" t="s">
        <v>541</v>
      </c>
      <c r="H28" s="417" t="s">
        <v>536</v>
      </c>
      <c r="I28" s="418" t="s">
        <v>537</v>
      </c>
      <c r="J28" s="418" t="s">
        <v>538</v>
      </c>
      <c r="K28" s="418" t="s">
        <v>539</v>
      </c>
      <c r="L28" s="419" t="s">
        <v>540</v>
      </c>
      <c r="M28" s="420" t="s">
        <v>541</v>
      </c>
      <c r="N28" s="431"/>
      <c r="O28" s="431"/>
      <c r="P28" s="431"/>
      <c r="Q28" s="431"/>
      <c r="R28" s="431"/>
      <c r="S28" s="431"/>
      <c r="T28" s="431"/>
      <c r="U28" s="431"/>
      <c r="V28" s="431"/>
      <c r="W28" s="431"/>
      <c r="X28" s="431"/>
      <c r="Y28" s="431"/>
      <c r="Z28" s="431"/>
    </row>
    <row r="29" spans="1:26" ht="15" customHeight="1">
      <c r="A29" s="432">
        <v>0</v>
      </c>
      <c r="B29" s="433">
        <f t="shared" ref="B29:B49" si="0">0.858*$A29^3-0.786*$A29^2+0.774*$A29+0.04</f>
        <v>0.04</v>
      </c>
      <c r="C29" s="434">
        <f t="shared" ref="C29:C49" si="1">(-0.1*$A29+0.11)+$B29</f>
        <v>0.15</v>
      </c>
      <c r="D29" s="434">
        <f t="shared" ref="D29:D49" si="2">(-0.18*$A29+0.21)+$B29</f>
        <v>0.25</v>
      </c>
      <c r="E29" s="434">
        <f t="shared" ref="E29:E49" si="3">(-0.28*$A29+0.33)+$B29</f>
        <v>0.37</v>
      </c>
      <c r="F29" s="434">
        <f t="shared" ref="F29:F49" si="4">(-0.33*$A29+0.4)+$B29</f>
        <v>0.44</v>
      </c>
      <c r="G29" s="435">
        <f t="shared" ref="G29:G49" si="5">(-0.39*$A29+0.46)+$B29</f>
        <v>0.5</v>
      </c>
      <c r="H29" s="436">
        <f t="shared" ref="H29:H49" si="6">1.31*$A29^3-1.44*$A29^2+1.135*$A29-0.12</f>
        <v>-0.12</v>
      </c>
      <c r="I29" s="437">
        <f t="shared" ref="I29:I49" si="7">(-0.08*$A29+0.09)+$H29</f>
        <v>-0.03</v>
      </c>
      <c r="J29" s="434">
        <f t="shared" ref="J29:J49" si="8">(-0.14*$A29+0.17)+$H29</f>
        <v>5.0000000000000017E-2</v>
      </c>
      <c r="K29" s="434">
        <f t="shared" ref="K29:K49" si="9">(-0.19*$A29+0.24)+$H29</f>
        <v>0.12</v>
      </c>
      <c r="L29" s="434">
        <f t="shared" ref="L29:L49" si="10">(-0.22*$A29+0.28)+$H29</f>
        <v>0.16000000000000003</v>
      </c>
      <c r="M29" s="438">
        <f t="shared" ref="M29:M49" si="11">(-0.25*$A29+0.32)+$H29</f>
        <v>0.2</v>
      </c>
      <c r="N29" s="1"/>
      <c r="O29" s="1"/>
      <c r="P29" s="1"/>
      <c r="Q29" s="1"/>
      <c r="R29" s="1"/>
      <c r="S29" s="1"/>
      <c r="T29" s="1"/>
      <c r="U29" s="1"/>
      <c r="V29" s="1"/>
      <c r="W29" s="1"/>
      <c r="X29" s="1"/>
      <c r="Y29" s="1"/>
      <c r="Z29" s="1"/>
    </row>
    <row r="30" spans="1:26" ht="15" customHeight="1">
      <c r="A30" s="439">
        <f t="shared" ref="A30:A49" si="12">A29+0.05</f>
        <v>0.05</v>
      </c>
      <c r="B30" s="436">
        <f t="shared" si="0"/>
        <v>7.6842250000000001E-2</v>
      </c>
      <c r="C30" s="437">
        <f t="shared" si="1"/>
        <v>0.18184224999999998</v>
      </c>
      <c r="D30" s="437">
        <f t="shared" si="2"/>
        <v>0.27784224999999996</v>
      </c>
      <c r="E30" s="437">
        <f t="shared" si="3"/>
        <v>0.39284225</v>
      </c>
      <c r="F30" s="437">
        <f t="shared" si="4"/>
        <v>0.46034225000000001</v>
      </c>
      <c r="G30" s="438">
        <f t="shared" si="5"/>
        <v>0.51734225</v>
      </c>
      <c r="H30" s="436">
        <f t="shared" si="6"/>
        <v>-6.6686250000000002E-2</v>
      </c>
      <c r="I30" s="437">
        <f t="shared" si="7"/>
        <v>1.9313749999999991E-2</v>
      </c>
      <c r="J30" s="437">
        <f t="shared" si="8"/>
        <v>9.6313750000000004E-2</v>
      </c>
      <c r="K30" s="437">
        <f t="shared" si="9"/>
        <v>0.16381374999999998</v>
      </c>
      <c r="L30" s="437">
        <f t="shared" si="10"/>
        <v>0.20231375000000001</v>
      </c>
      <c r="M30" s="438">
        <f t="shared" si="11"/>
        <v>0.24081374999999999</v>
      </c>
      <c r="N30" s="1"/>
      <c r="O30" s="1"/>
      <c r="P30" s="1"/>
      <c r="Q30" s="1"/>
      <c r="R30" s="1"/>
      <c r="S30" s="1"/>
      <c r="T30" s="1"/>
      <c r="U30" s="1"/>
      <c r="V30" s="1"/>
      <c r="W30" s="1"/>
      <c r="X30" s="1"/>
      <c r="Y30" s="1"/>
      <c r="Z30" s="1"/>
    </row>
    <row r="31" spans="1:26" ht="15" customHeight="1">
      <c r="A31" s="439">
        <f t="shared" si="12"/>
        <v>0.1</v>
      </c>
      <c r="B31" s="436">
        <f t="shared" si="0"/>
        <v>0.110398</v>
      </c>
      <c r="C31" s="437">
        <f t="shared" si="1"/>
        <v>0.210398</v>
      </c>
      <c r="D31" s="437">
        <f t="shared" si="2"/>
        <v>0.302398</v>
      </c>
      <c r="E31" s="437">
        <f t="shared" si="3"/>
        <v>0.41239799999999999</v>
      </c>
      <c r="F31" s="437">
        <f t="shared" si="4"/>
        <v>0.47739799999999999</v>
      </c>
      <c r="G31" s="438">
        <f t="shared" si="5"/>
        <v>0.53139800000000004</v>
      </c>
      <c r="H31" s="436">
        <f t="shared" si="6"/>
        <v>-1.9589999999999996E-2</v>
      </c>
      <c r="I31" s="437">
        <f t="shared" si="7"/>
        <v>6.2409999999999993E-2</v>
      </c>
      <c r="J31" s="437">
        <f t="shared" si="8"/>
        <v>0.13641</v>
      </c>
      <c r="K31" s="437">
        <f t="shared" si="9"/>
        <v>0.20140999999999998</v>
      </c>
      <c r="L31" s="437">
        <f t="shared" si="10"/>
        <v>0.23841000000000001</v>
      </c>
      <c r="M31" s="438">
        <f t="shared" si="11"/>
        <v>0.27540999999999999</v>
      </c>
      <c r="N31" s="1"/>
      <c r="O31" s="1"/>
      <c r="P31" s="1"/>
      <c r="Q31" s="1"/>
      <c r="R31" s="1"/>
      <c r="S31" s="1"/>
      <c r="T31" s="1"/>
      <c r="U31" s="1"/>
      <c r="V31" s="1"/>
      <c r="W31" s="1"/>
      <c r="X31" s="1"/>
      <c r="Y31" s="1"/>
      <c r="Z31" s="1"/>
    </row>
    <row r="32" spans="1:26" ht="15" customHeight="1">
      <c r="A32" s="439">
        <f t="shared" si="12"/>
        <v>0.15000000000000002</v>
      </c>
      <c r="B32" s="436">
        <f t="shared" si="0"/>
        <v>0.14131075000000001</v>
      </c>
      <c r="C32" s="437">
        <f t="shared" si="1"/>
        <v>0.23631075000000001</v>
      </c>
      <c r="D32" s="437">
        <f t="shared" si="2"/>
        <v>0.32431074999999998</v>
      </c>
      <c r="E32" s="437">
        <f t="shared" si="3"/>
        <v>0.42931075000000007</v>
      </c>
      <c r="F32" s="437">
        <f t="shared" si="4"/>
        <v>0.49181075000000007</v>
      </c>
      <c r="G32" s="438">
        <f t="shared" si="5"/>
        <v>0.54281075000000001</v>
      </c>
      <c r="H32" s="436">
        <f t="shared" si="6"/>
        <v>2.2271250000000048E-2</v>
      </c>
      <c r="I32" s="437">
        <f t="shared" si="7"/>
        <v>0.10027125000000005</v>
      </c>
      <c r="J32" s="437">
        <f t="shared" si="8"/>
        <v>0.17127125000000007</v>
      </c>
      <c r="K32" s="437">
        <f t="shared" si="9"/>
        <v>0.23377125000000004</v>
      </c>
      <c r="L32" s="437">
        <f t="shared" si="10"/>
        <v>0.26927125000000007</v>
      </c>
      <c r="M32" s="438">
        <f t="shared" si="11"/>
        <v>0.30477125000000005</v>
      </c>
      <c r="N32" s="1"/>
      <c r="O32" s="1"/>
      <c r="P32" s="1"/>
      <c r="Q32" s="1"/>
      <c r="R32" s="1"/>
      <c r="S32" s="1"/>
      <c r="T32" s="1"/>
      <c r="U32" s="1"/>
      <c r="V32" s="1"/>
      <c r="W32" s="1"/>
      <c r="X32" s="1"/>
      <c r="Y32" s="1"/>
      <c r="Z32" s="1"/>
    </row>
    <row r="33" spans="1:26" ht="15" customHeight="1">
      <c r="A33" s="439">
        <f t="shared" si="12"/>
        <v>0.2</v>
      </c>
      <c r="B33" s="436">
        <f t="shared" si="0"/>
        <v>0.17022400000000001</v>
      </c>
      <c r="C33" s="437">
        <f t="shared" si="1"/>
        <v>0.26022400000000001</v>
      </c>
      <c r="D33" s="437">
        <f t="shared" si="2"/>
        <v>0.34422399999999997</v>
      </c>
      <c r="E33" s="437">
        <f t="shared" si="3"/>
        <v>0.44422400000000006</v>
      </c>
      <c r="F33" s="437">
        <f t="shared" si="4"/>
        <v>0.50422400000000001</v>
      </c>
      <c r="G33" s="438">
        <f t="shared" si="5"/>
        <v>0.55222400000000005</v>
      </c>
      <c r="H33" s="436">
        <f t="shared" si="6"/>
        <v>5.9879999999999989E-2</v>
      </c>
      <c r="I33" s="437">
        <f t="shared" si="7"/>
        <v>0.13388</v>
      </c>
      <c r="J33" s="437">
        <f t="shared" si="8"/>
        <v>0.20188</v>
      </c>
      <c r="K33" s="437">
        <f t="shared" si="9"/>
        <v>0.26188</v>
      </c>
      <c r="L33" s="437">
        <f t="shared" si="10"/>
        <v>0.29588000000000003</v>
      </c>
      <c r="M33" s="438">
        <f t="shared" si="11"/>
        <v>0.32988000000000001</v>
      </c>
      <c r="N33" s="1"/>
      <c r="O33" s="1"/>
      <c r="P33" s="1"/>
      <c r="Q33" s="1"/>
      <c r="R33" s="1"/>
      <c r="S33" s="1"/>
      <c r="T33" s="1"/>
      <c r="U33" s="1"/>
      <c r="V33" s="1"/>
      <c r="W33" s="1"/>
      <c r="X33" s="1"/>
      <c r="Y33" s="1"/>
      <c r="Z33" s="1"/>
    </row>
    <row r="34" spans="1:26" ht="15" customHeight="1">
      <c r="A34" s="439">
        <f t="shared" si="12"/>
        <v>0.25</v>
      </c>
      <c r="B34" s="436">
        <f t="shared" si="0"/>
        <v>0.19778125000000002</v>
      </c>
      <c r="C34" s="437">
        <f t="shared" si="1"/>
        <v>0.28278124999999998</v>
      </c>
      <c r="D34" s="437">
        <f t="shared" si="2"/>
        <v>0.36278125</v>
      </c>
      <c r="E34" s="437">
        <f t="shared" si="3"/>
        <v>0.45778125000000003</v>
      </c>
      <c r="F34" s="437">
        <f t="shared" si="4"/>
        <v>0.51528125000000002</v>
      </c>
      <c r="G34" s="438">
        <f t="shared" si="5"/>
        <v>0.56028125000000006</v>
      </c>
      <c r="H34" s="436">
        <f t="shared" si="6"/>
        <v>9.4218750000000018E-2</v>
      </c>
      <c r="I34" s="437">
        <f t="shared" si="7"/>
        <v>0.16421875000000002</v>
      </c>
      <c r="J34" s="437">
        <f t="shared" si="8"/>
        <v>0.22921875000000003</v>
      </c>
      <c r="K34" s="437">
        <f t="shared" si="9"/>
        <v>0.28671875000000002</v>
      </c>
      <c r="L34" s="437">
        <f t="shared" si="10"/>
        <v>0.31921875000000005</v>
      </c>
      <c r="M34" s="438">
        <f t="shared" si="11"/>
        <v>0.35171875000000002</v>
      </c>
      <c r="N34" s="1"/>
      <c r="O34" s="1"/>
      <c r="P34" s="1"/>
      <c r="Q34" s="1"/>
      <c r="R34" s="1"/>
      <c r="S34" s="1"/>
      <c r="T34" s="1"/>
      <c r="U34" s="1"/>
      <c r="V34" s="1"/>
      <c r="W34" s="1"/>
      <c r="X34" s="1"/>
      <c r="Y34" s="1"/>
      <c r="Z34" s="1"/>
    </row>
    <row r="35" spans="1:26" ht="15" customHeight="1">
      <c r="A35" s="439">
        <f t="shared" si="12"/>
        <v>0.3</v>
      </c>
      <c r="B35" s="436">
        <f t="shared" si="0"/>
        <v>0.22462599999999999</v>
      </c>
      <c r="C35" s="437">
        <f t="shared" si="1"/>
        <v>0.30462600000000001</v>
      </c>
      <c r="D35" s="437">
        <f t="shared" si="2"/>
        <v>0.38062600000000002</v>
      </c>
      <c r="E35" s="437">
        <f t="shared" si="3"/>
        <v>0.47062599999999999</v>
      </c>
      <c r="F35" s="437">
        <f t="shared" si="4"/>
        <v>0.52562600000000004</v>
      </c>
      <c r="G35" s="438">
        <f t="shared" si="5"/>
        <v>0.56762599999999996</v>
      </c>
      <c r="H35" s="436">
        <f t="shared" si="6"/>
        <v>0.12626999999999999</v>
      </c>
      <c r="I35" s="437">
        <f t="shared" si="7"/>
        <v>0.19227</v>
      </c>
      <c r="J35" s="437">
        <f t="shared" si="8"/>
        <v>0.25427</v>
      </c>
      <c r="K35" s="437">
        <f t="shared" si="9"/>
        <v>0.30926999999999999</v>
      </c>
      <c r="L35" s="437">
        <f t="shared" si="10"/>
        <v>0.34027000000000002</v>
      </c>
      <c r="M35" s="438">
        <f t="shared" si="11"/>
        <v>0.37126999999999999</v>
      </c>
      <c r="N35" s="1"/>
      <c r="O35" s="1"/>
      <c r="P35" s="1"/>
      <c r="Q35" s="1"/>
      <c r="R35" s="1"/>
      <c r="S35" s="1"/>
      <c r="T35" s="1"/>
      <c r="U35" s="1"/>
      <c r="V35" s="1"/>
      <c r="W35" s="1"/>
      <c r="X35" s="1"/>
      <c r="Y35" s="1"/>
      <c r="Z35" s="1"/>
    </row>
    <row r="36" spans="1:26" ht="15" customHeight="1">
      <c r="A36" s="439">
        <f t="shared" si="12"/>
        <v>0.35</v>
      </c>
      <c r="B36" s="436">
        <f t="shared" si="0"/>
        <v>0.25140174999999998</v>
      </c>
      <c r="C36" s="437">
        <f t="shared" si="1"/>
        <v>0.32640174999999999</v>
      </c>
      <c r="D36" s="437">
        <f t="shared" si="2"/>
        <v>0.39840175</v>
      </c>
      <c r="E36" s="437">
        <f t="shared" si="3"/>
        <v>0.48340174999999996</v>
      </c>
      <c r="F36" s="437">
        <f t="shared" si="4"/>
        <v>0.53590175000000007</v>
      </c>
      <c r="G36" s="438">
        <f t="shared" si="5"/>
        <v>0.57490174999999999</v>
      </c>
      <c r="H36" s="436">
        <f t="shared" si="6"/>
        <v>0.15701625000000002</v>
      </c>
      <c r="I36" s="437">
        <f t="shared" si="7"/>
        <v>0.21901625000000002</v>
      </c>
      <c r="J36" s="437">
        <f t="shared" si="8"/>
        <v>0.27801625000000002</v>
      </c>
      <c r="K36" s="437">
        <f t="shared" si="9"/>
        <v>0.33051625000000001</v>
      </c>
      <c r="L36" s="437">
        <f t="shared" si="10"/>
        <v>0.36001625000000004</v>
      </c>
      <c r="M36" s="438">
        <f t="shared" si="11"/>
        <v>0.38951625000000001</v>
      </c>
      <c r="N36" s="1"/>
      <c r="O36" s="1"/>
      <c r="P36" s="1"/>
      <c r="Q36" s="1"/>
      <c r="R36" s="1"/>
      <c r="S36" s="1"/>
      <c r="T36" s="1"/>
      <c r="U36" s="1"/>
      <c r="V36" s="1"/>
      <c r="W36" s="1"/>
      <c r="X36" s="1"/>
      <c r="Y36" s="1"/>
      <c r="Z36" s="1"/>
    </row>
    <row r="37" spans="1:26" ht="15" customHeight="1">
      <c r="A37" s="439">
        <f t="shared" si="12"/>
        <v>0.39999999999999997</v>
      </c>
      <c r="B37" s="436">
        <f t="shared" si="0"/>
        <v>0.278752</v>
      </c>
      <c r="C37" s="437">
        <f t="shared" si="1"/>
        <v>0.34875200000000001</v>
      </c>
      <c r="D37" s="437">
        <f t="shared" si="2"/>
        <v>0.41675200000000001</v>
      </c>
      <c r="E37" s="437">
        <f t="shared" si="3"/>
        <v>0.49675200000000003</v>
      </c>
      <c r="F37" s="437">
        <f t="shared" si="4"/>
        <v>0.54675200000000002</v>
      </c>
      <c r="G37" s="438">
        <f t="shared" si="5"/>
        <v>0.58275200000000005</v>
      </c>
      <c r="H37" s="436">
        <f t="shared" si="6"/>
        <v>0.18744</v>
      </c>
      <c r="I37" s="437">
        <f t="shared" si="7"/>
        <v>0.24543999999999999</v>
      </c>
      <c r="J37" s="437">
        <f t="shared" si="8"/>
        <v>0.30144000000000004</v>
      </c>
      <c r="K37" s="437">
        <f t="shared" si="9"/>
        <v>0.35143999999999997</v>
      </c>
      <c r="L37" s="437">
        <f t="shared" si="10"/>
        <v>0.37944</v>
      </c>
      <c r="M37" s="438">
        <f t="shared" si="11"/>
        <v>0.40744000000000002</v>
      </c>
      <c r="N37" s="1"/>
      <c r="O37" s="1"/>
      <c r="P37" s="1"/>
      <c r="Q37" s="1"/>
      <c r="R37" s="1"/>
      <c r="S37" s="1"/>
      <c r="T37" s="1"/>
      <c r="U37" s="1"/>
      <c r="V37" s="1"/>
      <c r="W37" s="1"/>
      <c r="X37" s="1"/>
      <c r="Y37" s="1"/>
      <c r="Z37" s="1"/>
    </row>
    <row r="38" spans="1:26" ht="15" customHeight="1">
      <c r="A38" s="439">
        <f t="shared" si="12"/>
        <v>0.44999999999999996</v>
      </c>
      <c r="B38" s="436">
        <f t="shared" si="0"/>
        <v>0.30732024999999996</v>
      </c>
      <c r="C38" s="437">
        <f t="shared" si="1"/>
        <v>0.37232024999999996</v>
      </c>
      <c r="D38" s="437">
        <f t="shared" si="2"/>
        <v>0.43632024999999997</v>
      </c>
      <c r="E38" s="437">
        <f t="shared" si="3"/>
        <v>0.51132025000000003</v>
      </c>
      <c r="F38" s="437">
        <f t="shared" si="4"/>
        <v>0.55882025000000002</v>
      </c>
      <c r="G38" s="438">
        <f t="shared" si="5"/>
        <v>0.59182025000000005</v>
      </c>
      <c r="H38" s="436">
        <f t="shared" si="6"/>
        <v>0.21852374999999996</v>
      </c>
      <c r="I38" s="437">
        <f t="shared" si="7"/>
        <v>0.27252374999999995</v>
      </c>
      <c r="J38" s="437">
        <f t="shared" si="8"/>
        <v>0.32552375</v>
      </c>
      <c r="K38" s="437">
        <f t="shared" si="9"/>
        <v>0.37302374999999999</v>
      </c>
      <c r="L38" s="437">
        <f t="shared" si="10"/>
        <v>0.39952375000000001</v>
      </c>
      <c r="M38" s="438">
        <f t="shared" si="11"/>
        <v>0.42602374999999998</v>
      </c>
      <c r="N38" s="1"/>
      <c r="O38" s="1"/>
      <c r="P38" s="1"/>
      <c r="Q38" s="1"/>
      <c r="R38" s="1"/>
      <c r="S38" s="1"/>
      <c r="T38" s="1"/>
      <c r="U38" s="1"/>
      <c r="V38" s="1"/>
      <c r="W38" s="1"/>
      <c r="X38" s="1"/>
      <c r="Y38" s="1"/>
      <c r="Z38" s="1"/>
    </row>
    <row r="39" spans="1:26" ht="15" customHeight="1">
      <c r="A39" s="439">
        <f t="shared" si="12"/>
        <v>0.49999999999999994</v>
      </c>
      <c r="B39" s="436">
        <f t="shared" si="0"/>
        <v>0.33774999999999994</v>
      </c>
      <c r="C39" s="437">
        <f t="shared" si="1"/>
        <v>0.39774999999999994</v>
      </c>
      <c r="D39" s="437">
        <f t="shared" si="2"/>
        <v>0.45774999999999993</v>
      </c>
      <c r="E39" s="437">
        <f t="shared" si="3"/>
        <v>0.52774999999999994</v>
      </c>
      <c r="F39" s="437">
        <f t="shared" si="4"/>
        <v>0.57274999999999998</v>
      </c>
      <c r="G39" s="438">
        <f t="shared" si="5"/>
        <v>0.6027499999999999</v>
      </c>
      <c r="H39" s="436">
        <f t="shared" si="6"/>
        <v>0.25124999999999992</v>
      </c>
      <c r="I39" s="437">
        <f t="shared" si="7"/>
        <v>0.30124999999999991</v>
      </c>
      <c r="J39" s="437">
        <f t="shared" si="8"/>
        <v>0.35124999999999995</v>
      </c>
      <c r="K39" s="437">
        <f t="shared" si="9"/>
        <v>0.39624999999999994</v>
      </c>
      <c r="L39" s="437">
        <f t="shared" si="10"/>
        <v>0.42124999999999996</v>
      </c>
      <c r="M39" s="438">
        <f t="shared" si="11"/>
        <v>0.44624999999999992</v>
      </c>
      <c r="N39" s="1"/>
      <c r="O39" s="1"/>
      <c r="P39" s="1"/>
      <c r="Q39" s="1"/>
      <c r="R39" s="1"/>
      <c r="S39" s="1"/>
      <c r="T39" s="1"/>
      <c r="U39" s="1"/>
      <c r="V39" s="1"/>
      <c r="W39" s="1"/>
      <c r="X39" s="1"/>
      <c r="Y39" s="1"/>
      <c r="Z39" s="1"/>
    </row>
    <row r="40" spans="1:26" ht="15" customHeight="1">
      <c r="A40" s="439">
        <f t="shared" si="12"/>
        <v>0.54999999999999993</v>
      </c>
      <c r="B40" s="436">
        <f t="shared" si="0"/>
        <v>0.37068474999999995</v>
      </c>
      <c r="C40" s="437">
        <f t="shared" si="1"/>
        <v>0.42568474999999995</v>
      </c>
      <c r="D40" s="437">
        <f t="shared" si="2"/>
        <v>0.48168474999999994</v>
      </c>
      <c r="E40" s="437">
        <f t="shared" si="3"/>
        <v>0.54668474999999994</v>
      </c>
      <c r="F40" s="437">
        <f t="shared" si="4"/>
        <v>0.58918475000000003</v>
      </c>
      <c r="G40" s="438">
        <f t="shared" si="5"/>
        <v>0.61618474999999995</v>
      </c>
      <c r="H40" s="436">
        <f t="shared" si="6"/>
        <v>0.28660125000000003</v>
      </c>
      <c r="I40" s="437">
        <f t="shared" si="7"/>
        <v>0.33260125000000001</v>
      </c>
      <c r="J40" s="437">
        <f t="shared" si="8"/>
        <v>0.37960125000000006</v>
      </c>
      <c r="K40" s="437">
        <f t="shared" si="9"/>
        <v>0.42210125000000004</v>
      </c>
      <c r="L40" s="437">
        <f t="shared" si="10"/>
        <v>0.44560125000000006</v>
      </c>
      <c r="M40" s="438">
        <f t="shared" si="11"/>
        <v>0.46910125000000003</v>
      </c>
      <c r="N40" s="1"/>
      <c r="O40" s="1"/>
      <c r="P40" s="1"/>
      <c r="Q40" s="1"/>
      <c r="R40" s="1"/>
      <c r="S40" s="1"/>
      <c r="T40" s="1"/>
      <c r="U40" s="1"/>
      <c r="V40" s="1"/>
      <c r="W40" s="1"/>
      <c r="X40" s="1"/>
      <c r="Y40" s="1"/>
      <c r="Z40" s="1"/>
    </row>
    <row r="41" spans="1:26" ht="15" customHeight="1">
      <c r="A41" s="439">
        <f t="shared" si="12"/>
        <v>0.6</v>
      </c>
      <c r="B41" s="436">
        <f t="shared" si="0"/>
        <v>0.40676799999999996</v>
      </c>
      <c r="C41" s="437">
        <f t="shared" si="1"/>
        <v>0.45676799999999995</v>
      </c>
      <c r="D41" s="437">
        <f t="shared" si="2"/>
        <v>0.508768</v>
      </c>
      <c r="E41" s="437">
        <f t="shared" si="3"/>
        <v>0.56876799999999994</v>
      </c>
      <c r="F41" s="437">
        <f t="shared" si="4"/>
        <v>0.60876799999999998</v>
      </c>
      <c r="G41" s="438">
        <f t="shared" si="5"/>
        <v>0.632768</v>
      </c>
      <c r="H41" s="436">
        <f t="shared" si="6"/>
        <v>0.32555999999999996</v>
      </c>
      <c r="I41" s="437">
        <f t="shared" si="7"/>
        <v>0.36755999999999994</v>
      </c>
      <c r="J41" s="437">
        <f t="shared" si="8"/>
        <v>0.41155999999999998</v>
      </c>
      <c r="K41" s="437">
        <f t="shared" si="9"/>
        <v>0.45155999999999996</v>
      </c>
      <c r="L41" s="437">
        <f t="shared" si="10"/>
        <v>0.47355999999999998</v>
      </c>
      <c r="M41" s="438">
        <f t="shared" si="11"/>
        <v>0.49556</v>
      </c>
      <c r="N41" s="1"/>
      <c r="O41" s="1"/>
      <c r="P41" s="1"/>
      <c r="Q41" s="1"/>
      <c r="R41" s="1"/>
      <c r="S41" s="1"/>
      <c r="T41" s="1"/>
      <c r="U41" s="1"/>
      <c r="V41" s="1"/>
      <c r="W41" s="1"/>
      <c r="X41" s="1"/>
      <c r="Y41" s="1"/>
      <c r="Z41" s="1"/>
    </row>
    <row r="42" spans="1:26" ht="15" customHeight="1">
      <c r="A42" s="439">
        <f t="shared" si="12"/>
        <v>0.65</v>
      </c>
      <c r="B42" s="436">
        <f t="shared" si="0"/>
        <v>0.44664324999999999</v>
      </c>
      <c r="C42" s="437">
        <f t="shared" si="1"/>
        <v>0.49164324999999998</v>
      </c>
      <c r="D42" s="437">
        <f t="shared" si="2"/>
        <v>0.53964325000000002</v>
      </c>
      <c r="E42" s="437">
        <f t="shared" si="3"/>
        <v>0.59464324999999996</v>
      </c>
      <c r="F42" s="437">
        <f t="shared" si="4"/>
        <v>0.63214324999999993</v>
      </c>
      <c r="G42" s="438">
        <f t="shared" si="5"/>
        <v>0.65314325000000006</v>
      </c>
      <c r="H42" s="436">
        <f t="shared" si="6"/>
        <v>0.36910875000000004</v>
      </c>
      <c r="I42" s="437">
        <f t="shared" si="7"/>
        <v>0.40710875000000002</v>
      </c>
      <c r="J42" s="437">
        <f t="shared" si="8"/>
        <v>0.44810875000000006</v>
      </c>
      <c r="K42" s="437">
        <f t="shared" si="9"/>
        <v>0.48560875000000003</v>
      </c>
      <c r="L42" s="437">
        <f t="shared" si="10"/>
        <v>0.50610875000000011</v>
      </c>
      <c r="M42" s="438">
        <f t="shared" si="11"/>
        <v>0.52660875000000007</v>
      </c>
      <c r="N42" s="1"/>
      <c r="O42" s="1"/>
      <c r="P42" s="1"/>
      <c r="Q42" s="1"/>
      <c r="R42" s="1"/>
      <c r="S42" s="1"/>
      <c r="T42" s="1"/>
      <c r="U42" s="1"/>
      <c r="V42" s="1"/>
      <c r="W42" s="1"/>
      <c r="X42" s="1"/>
      <c r="Y42" s="1"/>
      <c r="Z42" s="1"/>
    </row>
    <row r="43" spans="1:26" ht="15" customHeight="1">
      <c r="A43" s="439">
        <f t="shared" si="12"/>
        <v>0.70000000000000007</v>
      </c>
      <c r="B43" s="436">
        <f t="shared" si="0"/>
        <v>0.490954</v>
      </c>
      <c r="C43" s="437">
        <f t="shared" si="1"/>
        <v>0.53095400000000004</v>
      </c>
      <c r="D43" s="437">
        <f t="shared" si="2"/>
        <v>0.57495399999999997</v>
      </c>
      <c r="E43" s="437">
        <f t="shared" si="3"/>
        <v>0.62495400000000001</v>
      </c>
      <c r="F43" s="437">
        <f t="shared" si="4"/>
        <v>0.65995399999999993</v>
      </c>
      <c r="G43" s="438">
        <f t="shared" si="5"/>
        <v>0.67795399999999995</v>
      </c>
      <c r="H43" s="436">
        <f t="shared" si="6"/>
        <v>0.4182300000000001</v>
      </c>
      <c r="I43" s="437">
        <f t="shared" si="7"/>
        <v>0.45223000000000008</v>
      </c>
      <c r="J43" s="437">
        <f t="shared" si="8"/>
        <v>0.49023000000000011</v>
      </c>
      <c r="K43" s="437">
        <f t="shared" si="9"/>
        <v>0.52523000000000009</v>
      </c>
      <c r="L43" s="437">
        <f t="shared" si="10"/>
        <v>0.5442300000000001</v>
      </c>
      <c r="M43" s="438">
        <f t="shared" si="11"/>
        <v>0.56323000000000012</v>
      </c>
      <c r="N43" s="1"/>
      <c r="O43" s="1"/>
      <c r="P43" s="1"/>
      <c r="Q43" s="1"/>
      <c r="R43" s="1"/>
      <c r="S43" s="1"/>
      <c r="T43" s="1"/>
      <c r="U43" s="1"/>
      <c r="V43" s="1"/>
      <c r="W43" s="1"/>
      <c r="X43" s="1"/>
      <c r="Y43" s="1"/>
      <c r="Z43" s="1"/>
    </row>
    <row r="44" spans="1:26" ht="15" customHeight="1">
      <c r="A44" s="439">
        <f t="shared" si="12"/>
        <v>0.75000000000000011</v>
      </c>
      <c r="B44" s="436">
        <f t="shared" si="0"/>
        <v>0.54034375000000012</v>
      </c>
      <c r="C44" s="437">
        <f t="shared" si="1"/>
        <v>0.57534375000000015</v>
      </c>
      <c r="D44" s="437">
        <f t="shared" si="2"/>
        <v>0.61534375000000008</v>
      </c>
      <c r="E44" s="437">
        <f t="shared" si="3"/>
        <v>0.66034375000000012</v>
      </c>
      <c r="F44" s="437">
        <f t="shared" si="4"/>
        <v>0.69284375000000009</v>
      </c>
      <c r="G44" s="438">
        <f t="shared" si="5"/>
        <v>0.7078437500000001</v>
      </c>
      <c r="H44" s="436">
        <f t="shared" si="6"/>
        <v>0.4739062500000002</v>
      </c>
      <c r="I44" s="437">
        <f t="shared" si="7"/>
        <v>0.50390625000000022</v>
      </c>
      <c r="J44" s="437">
        <f t="shared" si="8"/>
        <v>0.53890625000000014</v>
      </c>
      <c r="K44" s="437">
        <f t="shared" si="9"/>
        <v>0.57140625000000012</v>
      </c>
      <c r="L44" s="437">
        <f t="shared" si="10"/>
        <v>0.58890625000000019</v>
      </c>
      <c r="M44" s="438">
        <f t="shared" si="11"/>
        <v>0.60640625000000015</v>
      </c>
      <c r="N44" s="1"/>
      <c r="O44" s="1"/>
      <c r="P44" s="1"/>
      <c r="Q44" s="1"/>
      <c r="R44" s="1"/>
      <c r="S44" s="1"/>
      <c r="T44" s="1"/>
      <c r="U44" s="1"/>
      <c r="V44" s="1"/>
      <c r="W44" s="1"/>
      <c r="X44" s="1"/>
      <c r="Y44" s="1"/>
      <c r="Z44" s="1"/>
    </row>
    <row r="45" spans="1:26" ht="15" customHeight="1">
      <c r="A45" s="439">
        <f t="shared" si="12"/>
        <v>0.80000000000000016</v>
      </c>
      <c r="B45" s="436">
        <f t="shared" si="0"/>
        <v>0.59545600000000021</v>
      </c>
      <c r="C45" s="437">
        <f t="shared" si="1"/>
        <v>0.62545600000000023</v>
      </c>
      <c r="D45" s="437">
        <f t="shared" si="2"/>
        <v>0.66145600000000015</v>
      </c>
      <c r="E45" s="437">
        <f t="shared" si="3"/>
        <v>0.70145600000000019</v>
      </c>
      <c r="F45" s="437">
        <f t="shared" si="4"/>
        <v>0.73145600000000011</v>
      </c>
      <c r="G45" s="438">
        <f t="shared" si="5"/>
        <v>0.74345600000000012</v>
      </c>
      <c r="H45" s="436">
        <f t="shared" si="6"/>
        <v>0.53712000000000015</v>
      </c>
      <c r="I45" s="437">
        <f t="shared" si="7"/>
        <v>0.56312000000000018</v>
      </c>
      <c r="J45" s="437">
        <f t="shared" si="8"/>
        <v>0.59512000000000009</v>
      </c>
      <c r="K45" s="437">
        <f t="shared" si="9"/>
        <v>0.62512000000000012</v>
      </c>
      <c r="L45" s="437">
        <f t="shared" si="10"/>
        <v>0.64112000000000013</v>
      </c>
      <c r="M45" s="438">
        <f t="shared" si="11"/>
        <v>0.65712000000000015</v>
      </c>
      <c r="N45" s="1"/>
      <c r="O45" s="1"/>
      <c r="P45" s="1"/>
      <c r="Q45" s="1"/>
      <c r="R45" s="1"/>
      <c r="S45" s="1"/>
      <c r="T45" s="1"/>
      <c r="U45" s="1"/>
      <c r="V45" s="1"/>
      <c r="W45" s="1"/>
      <c r="X45" s="1"/>
      <c r="Y45" s="1"/>
      <c r="Z45" s="1"/>
    </row>
    <row r="46" spans="1:26" ht="15" customHeight="1">
      <c r="A46" s="439">
        <f t="shared" si="12"/>
        <v>0.8500000000000002</v>
      </c>
      <c r="B46" s="436">
        <f t="shared" si="0"/>
        <v>0.65693425000000027</v>
      </c>
      <c r="C46" s="437">
        <f t="shared" si="1"/>
        <v>0.6819342500000003</v>
      </c>
      <c r="D46" s="437">
        <f t="shared" si="2"/>
        <v>0.71393425000000021</v>
      </c>
      <c r="E46" s="437">
        <f t="shared" si="3"/>
        <v>0.74893425000000025</v>
      </c>
      <c r="F46" s="437">
        <f t="shared" si="4"/>
        <v>0.77643425000000021</v>
      </c>
      <c r="G46" s="438">
        <f t="shared" si="5"/>
        <v>0.78543425000000022</v>
      </c>
      <c r="H46" s="436">
        <f t="shared" si="6"/>
        <v>0.60885375000000042</v>
      </c>
      <c r="I46" s="437">
        <f t="shared" si="7"/>
        <v>0.63085375000000043</v>
      </c>
      <c r="J46" s="437">
        <f t="shared" si="8"/>
        <v>0.65985375000000035</v>
      </c>
      <c r="K46" s="437">
        <f t="shared" si="9"/>
        <v>0.68735375000000043</v>
      </c>
      <c r="L46" s="437">
        <f t="shared" si="10"/>
        <v>0.70185375000000039</v>
      </c>
      <c r="M46" s="438">
        <f t="shared" si="11"/>
        <v>0.71635375000000034</v>
      </c>
      <c r="N46" s="1"/>
      <c r="O46" s="1"/>
      <c r="P46" s="1"/>
      <c r="Q46" s="1"/>
      <c r="R46" s="1"/>
      <c r="S46" s="1"/>
      <c r="T46" s="1"/>
      <c r="U46" s="1"/>
      <c r="V46" s="1"/>
      <c r="W46" s="1"/>
      <c r="X46" s="1"/>
      <c r="Y46" s="1"/>
      <c r="Z46" s="1"/>
    </row>
    <row r="47" spans="1:26" ht="15" customHeight="1">
      <c r="A47" s="439">
        <f t="shared" si="12"/>
        <v>0.90000000000000024</v>
      </c>
      <c r="B47" s="436">
        <f t="shared" si="0"/>
        <v>0.72542200000000034</v>
      </c>
      <c r="C47" s="437">
        <f t="shared" si="1"/>
        <v>0.74542200000000036</v>
      </c>
      <c r="D47" s="437">
        <f t="shared" si="2"/>
        <v>0.77342200000000028</v>
      </c>
      <c r="E47" s="437">
        <f t="shared" si="3"/>
        <v>0.8034220000000003</v>
      </c>
      <c r="F47" s="437">
        <f t="shared" si="4"/>
        <v>0.82842200000000021</v>
      </c>
      <c r="G47" s="438">
        <f t="shared" si="5"/>
        <v>0.83442200000000022</v>
      </c>
      <c r="H47" s="436">
        <f t="shared" si="6"/>
        <v>0.69009000000000054</v>
      </c>
      <c r="I47" s="437">
        <f t="shared" si="7"/>
        <v>0.70809000000000055</v>
      </c>
      <c r="J47" s="437">
        <f t="shared" si="8"/>
        <v>0.73409000000000046</v>
      </c>
      <c r="K47" s="437">
        <f t="shared" si="9"/>
        <v>0.75909000000000049</v>
      </c>
      <c r="L47" s="437">
        <f t="shared" si="10"/>
        <v>0.7720900000000005</v>
      </c>
      <c r="M47" s="438">
        <f t="shared" si="11"/>
        <v>0.78509000000000051</v>
      </c>
      <c r="N47" s="1"/>
      <c r="O47" s="1"/>
      <c r="P47" s="1"/>
      <c r="Q47" s="1"/>
      <c r="R47" s="1"/>
      <c r="S47" s="1"/>
      <c r="T47" s="1"/>
      <c r="U47" s="1"/>
      <c r="V47" s="1"/>
      <c r="W47" s="1"/>
      <c r="X47" s="1"/>
      <c r="Y47" s="1"/>
      <c r="Z47" s="1"/>
    </row>
    <row r="48" spans="1:26" ht="15" customHeight="1">
      <c r="A48" s="439">
        <f t="shared" si="12"/>
        <v>0.95000000000000029</v>
      </c>
      <c r="B48" s="436">
        <f t="shared" si="0"/>
        <v>0.80156275000000055</v>
      </c>
      <c r="C48" s="437">
        <f t="shared" si="1"/>
        <v>0.81656275000000056</v>
      </c>
      <c r="D48" s="437">
        <f t="shared" si="2"/>
        <v>0.84056275000000047</v>
      </c>
      <c r="E48" s="437">
        <f t="shared" si="3"/>
        <v>0.86556275000000049</v>
      </c>
      <c r="F48" s="437">
        <f t="shared" si="4"/>
        <v>0.88806275000000046</v>
      </c>
      <c r="G48" s="438">
        <f t="shared" si="5"/>
        <v>0.89106275000000046</v>
      </c>
      <c r="H48" s="436">
        <f t="shared" si="6"/>
        <v>0.78181125000000062</v>
      </c>
      <c r="I48" s="437">
        <f t="shared" si="7"/>
        <v>0.79581125000000064</v>
      </c>
      <c r="J48" s="437">
        <f t="shared" si="8"/>
        <v>0.81881125000000055</v>
      </c>
      <c r="K48" s="437">
        <f t="shared" si="9"/>
        <v>0.84131125000000062</v>
      </c>
      <c r="L48" s="437">
        <f t="shared" si="10"/>
        <v>0.85281125000000058</v>
      </c>
      <c r="M48" s="438">
        <f t="shared" si="11"/>
        <v>0.86431125000000053</v>
      </c>
      <c r="N48" s="1"/>
      <c r="O48" s="1"/>
      <c r="P48" s="1"/>
      <c r="Q48" s="1"/>
      <c r="R48" s="1"/>
      <c r="S48" s="1"/>
      <c r="T48" s="1"/>
      <c r="U48" s="1"/>
      <c r="V48" s="1"/>
      <c r="W48" s="1"/>
      <c r="X48" s="1"/>
      <c r="Y48" s="1"/>
      <c r="Z48" s="1"/>
    </row>
    <row r="49" spans="1:26" ht="15" customHeight="1">
      <c r="A49" s="440">
        <f t="shared" si="12"/>
        <v>1.0000000000000002</v>
      </c>
      <c r="B49" s="441">
        <f t="shared" si="0"/>
        <v>0.88600000000000045</v>
      </c>
      <c r="C49" s="442">
        <f t="shared" si="1"/>
        <v>0.89600000000000046</v>
      </c>
      <c r="D49" s="442">
        <f t="shared" si="2"/>
        <v>0.91600000000000037</v>
      </c>
      <c r="E49" s="442">
        <f t="shared" si="3"/>
        <v>0.93600000000000039</v>
      </c>
      <c r="F49" s="442">
        <f t="shared" si="4"/>
        <v>0.95600000000000041</v>
      </c>
      <c r="G49" s="443">
        <f t="shared" si="5"/>
        <v>0.95600000000000041</v>
      </c>
      <c r="H49" s="441">
        <f t="shared" si="6"/>
        <v>0.88500000000000056</v>
      </c>
      <c r="I49" s="442">
        <f t="shared" si="7"/>
        <v>0.89500000000000057</v>
      </c>
      <c r="J49" s="442">
        <f t="shared" si="8"/>
        <v>0.91500000000000048</v>
      </c>
      <c r="K49" s="442">
        <f t="shared" si="9"/>
        <v>0.9350000000000005</v>
      </c>
      <c r="L49" s="442">
        <f t="shared" si="10"/>
        <v>0.94500000000000051</v>
      </c>
      <c r="M49" s="443">
        <f t="shared" si="11"/>
        <v>0.95500000000000052</v>
      </c>
      <c r="N49" s="1"/>
      <c r="O49" s="1"/>
      <c r="P49" s="1"/>
      <c r="Q49" s="1"/>
      <c r="R49" s="1"/>
      <c r="S49" s="1"/>
      <c r="T49" s="1"/>
      <c r="U49" s="1"/>
      <c r="V49" s="1"/>
      <c r="W49" s="1"/>
      <c r="X49" s="1"/>
      <c r="Y49" s="1"/>
      <c r="Z49" s="1"/>
    </row>
    <row r="50" spans="1:26" ht="18.75" customHeight="1">
      <c r="A50" s="1"/>
      <c r="B50" s="431" t="s">
        <v>558</v>
      </c>
      <c r="C50" s="431" t="s">
        <v>559</v>
      </c>
      <c r="D50" s="1"/>
      <c r="E50" s="1"/>
      <c r="F50" s="1"/>
      <c r="G50" s="1"/>
      <c r="H50" s="1"/>
      <c r="I50" s="1"/>
      <c r="J50" s="1"/>
      <c r="K50" s="1"/>
      <c r="L50" s="1"/>
      <c r="M50" s="1"/>
      <c r="N50" s="1"/>
      <c r="O50" s="1"/>
      <c r="P50" s="1"/>
      <c r="Q50" s="1"/>
      <c r="R50" s="1"/>
      <c r="S50" s="1"/>
      <c r="T50" s="1"/>
      <c r="U50" s="1"/>
      <c r="V50" s="1"/>
      <c r="W50" s="1"/>
      <c r="X50" s="1"/>
      <c r="Y50" s="1"/>
      <c r="Z50" s="1"/>
    </row>
    <row r="51" spans="1:26" ht="15" customHeight="1">
      <c r="A51" s="1"/>
      <c r="B51" s="1"/>
      <c r="C51" s="431" t="s">
        <v>560</v>
      </c>
      <c r="D51" s="1"/>
      <c r="E51" s="1"/>
      <c r="F51" s="1"/>
      <c r="G51" s="1"/>
      <c r="H51" s="1"/>
      <c r="I51" s="1"/>
      <c r="J51" s="1"/>
      <c r="K51" s="1"/>
      <c r="L51" s="1"/>
      <c r="M51" s="1"/>
      <c r="N51" s="1"/>
      <c r="O51" s="1"/>
      <c r="P51" s="1"/>
      <c r="Q51" s="1"/>
      <c r="R51" s="1"/>
      <c r="S51" s="1"/>
      <c r="T51" s="1"/>
      <c r="U51" s="1"/>
      <c r="V51" s="1"/>
      <c r="W51" s="1"/>
      <c r="X51" s="1"/>
      <c r="Y51" s="1"/>
      <c r="Z51" s="1"/>
    </row>
    <row r="52" spans="1:26" ht="15" customHeight="1">
      <c r="A52" s="1"/>
      <c r="B52" s="1"/>
      <c r="C52" s="444" t="s">
        <v>561</v>
      </c>
      <c r="D52" s="1"/>
      <c r="E52" s="1"/>
      <c r="F52" s="1"/>
      <c r="G52" s="1"/>
      <c r="H52" s="1"/>
      <c r="I52" s="1"/>
      <c r="J52" s="1"/>
      <c r="K52" s="1"/>
      <c r="L52" s="1"/>
      <c r="M52" s="1"/>
      <c r="N52" s="1"/>
      <c r="O52" s="1"/>
      <c r="P52" s="1"/>
      <c r="Q52" s="1"/>
      <c r="R52" s="1"/>
      <c r="S52" s="1"/>
      <c r="T52" s="1"/>
      <c r="U52" s="1"/>
      <c r="V52" s="1"/>
      <c r="W52" s="1"/>
      <c r="X52" s="1"/>
      <c r="Y52" s="1"/>
      <c r="Z52" s="1"/>
    </row>
    <row r="53" spans="1:26" ht="1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 customHeight="1">
      <c r="A77" s="88"/>
      <c r="B77" s="86"/>
      <c r="C77" s="86"/>
      <c r="D77" s="1"/>
      <c r="E77" s="1"/>
      <c r="F77" s="1"/>
      <c r="G77" s="1"/>
      <c r="H77" s="1"/>
      <c r="I77" s="1"/>
      <c r="J77" s="1"/>
      <c r="K77" s="1"/>
      <c r="L77" s="1"/>
      <c r="M77" s="1"/>
      <c r="N77" s="1"/>
      <c r="O77" s="1"/>
      <c r="P77" s="1"/>
      <c r="Q77" s="1"/>
      <c r="R77" s="1"/>
      <c r="S77" s="1"/>
      <c r="T77" s="1"/>
      <c r="U77" s="1"/>
      <c r="V77" s="1"/>
      <c r="W77" s="1"/>
      <c r="X77" s="1"/>
      <c r="Y77" s="1"/>
      <c r="Z77" s="1"/>
    </row>
    <row r="78" spans="1:26" ht="15" customHeight="1">
      <c r="A78" s="1"/>
      <c r="B78" s="1"/>
      <c r="C78" s="1"/>
      <c r="D78" s="86"/>
      <c r="E78" s="86"/>
      <c r="F78" s="86"/>
      <c r="G78" s="86"/>
      <c r="H78" s="1"/>
      <c r="I78" s="1"/>
      <c r="J78" s="1"/>
      <c r="K78" s="1"/>
      <c r="L78" s="1"/>
      <c r="M78" s="1"/>
      <c r="N78" s="1"/>
      <c r="O78" s="1"/>
      <c r="P78" s="1"/>
      <c r="Q78" s="1"/>
      <c r="R78" s="1"/>
      <c r="S78" s="1"/>
      <c r="T78" s="1"/>
      <c r="U78" s="1"/>
      <c r="V78" s="1"/>
      <c r="W78" s="1"/>
      <c r="X78" s="1"/>
      <c r="Y78" s="1"/>
      <c r="Z78" s="1"/>
    </row>
    <row r="79" spans="1:26"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 customHeight="1">
      <c r="A126" s="88"/>
      <c r="B126" s="86"/>
      <c r="C126" s="86"/>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 customHeight="1">
      <c r="A127" s="1"/>
      <c r="B127" s="1"/>
      <c r="C127" s="1"/>
      <c r="D127" s="86"/>
      <c r="E127" s="86"/>
      <c r="F127" s="86"/>
      <c r="G127" s="86"/>
      <c r="H127" s="1"/>
      <c r="I127" s="1"/>
      <c r="J127" s="1"/>
      <c r="K127" s="1"/>
      <c r="L127" s="1"/>
      <c r="M127" s="1"/>
      <c r="N127" s="1"/>
      <c r="O127" s="1"/>
      <c r="P127" s="1"/>
      <c r="Q127" s="1"/>
      <c r="R127" s="1"/>
      <c r="S127" s="1"/>
      <c r="T127" s="1"/>
      <c r="U127" s="1"/>
      <c r="V127" s="1"/>
      <c r="W127" s="1"/>
      <c r="X127" s="1"/>
      <c r="Y127" s="1"/>
      <c r="Z127" s="1"/>
    </row>
    <row r="128" spans="1:26" ht="1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 customHeight="1">
      <c r="A171" s="1"/>
      <c r="B171" s="3"/>
      <c r="C171" s="3"/>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2">
    <mergeCell ref="B27:G27"/>
    <mergeCell ref="H27:M27"/>
    <mergeCell ref="K3:L3"/>
    <mergeCell ref="M3:O3"/>
    <mergeCell ref="K7:L7"/>
    <mergeCell ref="K8:L8"/>
    <mergeCell ref="K9:L9"/>
    <mergeCell ref="K10:L10"/>
    <mergeCell ref="D20:G20"/>
    <mergeCell ref="D21:G21"/>
    <mergeCell ref="B26:G26"/>
    <mergeCell ref="H26:M26"/>
  </mergeCells>
  <pageMargins left="0.7" right="0.7" top="0.75" bottom="0.75" header="0" footer="0"/>
  <pageSetup orientation="landscape"/>
  <headerFooter>
    <oddFooter>&amp;L&amp;F, &amp;A&amp;R&amp;D, &amp;T</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00"/>
  <sheetViews>
    <sheetView showGridLines="0" workbookViewId="0">
      <selection activeCell="A7" sqref="A7:N7"/>
    </sheetView>
  </sheetViews>
  <sheetFormatPr defaultColWidth="12.5703125" defaultRowHeight="15" customHeight="1"/>
  <cols>
    <col min="1" max="28" width="13.42578125" customWidth="1"/>
    <col min="29" max="36" width="12.5703125" customWidth="1"/>
  </cols>
  <sheetData>
    <row r="1" spans="1:36" ht="24" customHeight="1">
      <c r="A1" s="463" t="s">
        <v>55</v>
      </c>
      <c r="B1" s="446"/>
      <c r="C1" s="446"/>
      <c r="D1" s="446"/>
      <c r="E1" s="446"/>
      <c r="F1" s="446"/>
      <c r="G1" s="446"/>
      <c r="H1" s="446"/>
      <c r="I1" s="446"/>
      <c r="J1" s="446"/>
      <c r="K1" s="446"/>
      <c r="L1" s="446"/>
      <c r="M1" s="446"/>
      <c r="N1" s="447"/>
      <c r="O1" s="463" t="s">
        <v>56</v>
      </c>
      <c r="P1" s="446"/>
      <c r="Q1" s="446"/>
      <c r="R1" s="446"/>
      <c r="S1" s="446"/>
      <c r="T1" s="446"/>
      <c r="U1" s="446"/>
      <c r="V1" s="446"/>
      <c r="W1" s="446"/>
      <c r="X1" s="446"/>
      <c r="Y1" s="446"/>
      <c r="Z1" s="446"/>
      <c r="AA1" s="446"/>
      <c r="AB1" s="447"/>
      <c r="AC1" s="1"/>
      <c r="AD1" s="1"/>
      <c r="AE1" s="1"/>
      <c r="AF1" s="1"/>
      <c r="AG1" s="1"/>
      <c r="AH1" s="1"/>
      <c r="AI1" s="1"/>
      <c r="AJ1" s="1"/>
    </row>
    <row r="2" spans="1:36" ht="24" customHeight="1">
      <c r="A2" s="451"/>
      <c r="B2" s="452"/>
      <c r="C2" s="452"/>
      <c r="D2" s="452"/>
      <c r="E2" s="452"/>
      <c r="F2" s="452"/>
      <c r="G2" s="452"/>
      <c r="H2" s="452"/>
      <c r="I2" s="452"/>
      <c r="J2" s="452"/>
      <c r="K2" s="452"/>
      <c r="L2" s="452"/>
      <c r="M2" s="452"/>
      <c r="N2" s="453"/>
      <c r="O2" s="451"/>
      <c r="P2" s="452"/>
      <c r="Q2" s="452"/>
      <c r="R2" s="452"/>
      <c r="S2" s="452"/>
      <c r="T2" s="452"/>
      <c r="U2" s="452"/>
      <c r="V2" s="452"/>
      <c r="W2" s="452"/>
      <c r="X2" s="452"/>
      <c r="Y2" s="452"/>
      <c r="Z2" s="452"/>
      <c r="AA2" s="452"/>
      <c r="AB2" s="453"/>
      <c r="AC2" s="1"/>
      <c r="AD2" s="1"/>
      <c r="AE2" s="1"/>
      <c r="AF2" s="1"/>
      <c r="AG2" s="1"/>
      <c r="AH2" s="1"/>
      <c r="AI2" s="1"/>
      <c r="AJ2" s="1"/>
    </row>
    <row r="3" spans="1:36" ht="15.75">
      <c r="A3" s="464"/>
      <c r="B3" s="458"/>
      <c r="C3" s="458"/>
      <c r="D3" s="458"/>
      <c r="E3" s="458"/>
      <c r="F3" s="458"/>
      <c r="G3" s="458"/>
      <c r="H3" s="458"/>
      <c r="I3" s="458"/>
      <c r="J3" s="458"/>
      <c r="K3" s="458"/>
      <c r="L3" s="458"/>
      <c r="M3" s="458"/>
      <c r="N3" s="459"/>
      <c r="O3" s="1"/>
      <c r="P3" s="1"/>
      <c r="Q3" s="1"/>
      <c r="R3" s="1"/>
      <c r="S3" s="1"/>
      <c r="T3" s="1"/>
      <c r="U3" s="1"/>
      <c r="V3" s="1"/>
      <c r="W3" s="1"/>
      <c r="X3" s="1"/>
      <c r="Y3" s="1"/>
      <c r="Z3" s="1"/>
      <c r="AA3" s="1"/>
      <c r="AB3" s="1"/>
      <c r="AC3" s="1"/>
      <c r="AD3" s="1"/>
      <c r="AE3" s="1"/>
      <c r="AF3" s="1"/>
      <c r="AG3" s="1"/>
      <c r="AH3" s="1"/>
      <c r="AI3" s="1"/>
      <c r="AJ3" s="1"/>
    </row>
    <row r="4" spans="1:36" ht="24.75" customHeight="1">
      <c r="A4" s="19" t="s">
        <v>57</v>
      </c>
      <c r="B4" s="465"/>
      <c r="C4" s="466"/>
      <c r="D4" s="466"/>
      <c r="E4" s="466"/>
      <c r="F4" s="466"/>
      <c r="G4" s="466"/>
      <c r="H4" s="466"/>
      <c r="I4" s="466"/>
      <c r="J4" s="466"/>
      <c r="K4" s="466"/>
      <c r="L4" s="466"/>
      <c r="M4" s="466"/>
      <c r="N4" s="467"/>
      <c r="O4" s="19" t="s">
        <v>57</v>
      </c>
      <c r="P4" s="468" t="str">
        <f t="shared" ref="P4:P5" si="0">IF(B4="","",B4)</f>
        <v/>
      </c>
      <c r="Q4" s="469"/>
      <c r="R4" s="469"/>
      <c r="S4" s="469"/>
      <c r="T4" s="469"/>
      <c r="U4" s="469"/>
      <c r="V4" s="469"/>
      <c r="W4" s="469"/>
      <c r="X4" s="469"/>
      <c r="Y4" s="469"/>
      <c r="Z4" s="469"/>
      <c r="AA4" s="469"/>
      <c r="AB4" s="469"/>
      <c r="AC4" s="1"/>
      <c r="AD4" s="1"/>
      <c r="AE4" s="1"/>
      <c r="AF4" s="1"/>
      <c r="AG4" s="1"/>
      <c r="AH4" s="1"/>
      <c r="AI4" s="1"/>
      <c r="AJ4" s="1"/>
    </row>
    <row r="5" spans="1:36" ht="24.75" customHeight="1">
      <c r="A5" s="20" t="s">
        <v>58</v>
      </c>
      <c r="B5" s="470"/>
      <c r="C5" s="471"/>
      <c r="D5" s="471"/>
      <c r="E5" s="471"/>
      <c r="F5" s="471"/>
      <c r="G5" s="471"/>
      <c r="H5" s="471"/>
      <c r="I5" s="471"/>
      <c r="J5" s="471"/>
      <c r="K5" s="471"/>
      <c r="L5" s="471"/>
      <c r="M5" s="471"/>
      <c r="N5" s="472"/>
      <c r="O5" s="20" t="s">
        <v>58</v>
      </c>
      <c r="P5" s="473" t="str">
        <f t="shared" si="0"/>
        <v/>
      </c>
      <c r="Q5" s="471"/>
      <c r="R5" s="471"/>
      <c r="S5" s="471"/>
      <c r="T5" s="471"/>
      <c r="U5" s="471"/>
      <c r="V5" s="471"/>
      <c r="W5" s="471"/>
      <c r="X5" s="471"/>
      <c r="Y5" s="471"/>
      <c r="Z5" s="471"/>
      <c r="AA5" s="471"/>
      <c r="AB5" s="471"/>
      <c r="AC5" s="1"/>
      <c r="AD5" s="1"/>
      <c r="AE5" s="1"/>
      <c r="AF5" s="1"/>
      <c r="AG5" s="1"/>
      <c r="AH5" s="1"/>
      <c r="AI5" s="1"/>
      <c r="AJ5" s="1"/>
    </row>
    <row r="6" spans="1:36" ht="15.75" customHeight="1">
      <c r="A6" s="549" t="s">
        <v>59</v>
      </c>
      <c r="B6" s="550"/>
      <c r="C6" s="550"/>
      <c r="D6" s="550"/>
      <c r="E6" s="550"/>
      <c r="F6" s="550"/>
      <c r="G6" s="550"/>
      <c r="H6" s="550"/>
      <c r="I6" s="550"/>
      <c r="J6" s="550"/>
      <c r="K6" s="550"/>
      <c r="L6" s="550"/>
      <c r="M6" s="550"/>
      <c r="N6" s="551"/>
      <c r="O6" s="1"/>
      <c r="P6" s="1"/>
      <c r="Q6" s="1"/>
      <c r="R6" s="1"/>
      <c r="S6" s="1"/>
      <c r="T6" s="1"/>
      <c r="U6" s="1"/>
      <c r="V6" s="1"/>
      <c r="W6" s="1"/>
      <c r="X6" s="1"/>
      <c r="Y6" s="1"/>
      <c r="Z6" s="1"/>
      <c r="AA6" s="1"/>
      <c r="AB6" s="1"/>
      <c r="AC6" s="1"/>
      <c r="AD6" s="1"/>
      <c r="AE6" s="1"/>
      <c r="AF6" s="1"/>
      <c r="AG6" s="1"/>
      <c r="AH6" s="1"/>
      <c r="AI6" s="1"/>
      <c r="AJ6" s="1"/>
    </row>
    <row r="7" spans="1:36" ht="15.75">
      <c r="A7" s="586" t="str">
        <f>IF(E13&gt;160,"Warning: This worksheet is not intended for catchments larger than 160 acres.","(NOTE: for catchments larger than 90 acres, CUHP hydrograph and routing are recommended)")</f>
        <v>(NOTE: for catchments larger than 90 acres, CUHP hydrograph and routing are recommended)</v>
      </c>
      <c r="B7" s="587"/>
      <c r="C7" s="587"/>
      <c r="D7" s="587"/>
      <c r="E7" s="587"/>
      <c r="F7" s="587"/>
      <c r="G7" s="587"/>
      <c r="H7" s="587"/>
      <c r="I7" s="587"/>
      <c r="J7" s="587"/>
      <c r="K7" s="587"/>
      <c r="L7" s="587"/>
      <c r="M7" s="587"/>
      <c r="N7" s="588"/>
      <c r="O7" s="1"/>
      <c r="P7" s="1"/>
      <c r="Q7" s="1"/>
      <c r="R7" s="1"/>
      <c r="S7" s="1"/>
      <c r="T7" s="1"/>
      <c r="U7" s="1"/>
      <c r="V7" s="1"/>
      <c r="W7" s="1"/>
      <c r="X7" s="1"/>
      <c r="Y7" s="1"/>
      <c r="Z7" s="1"/>
      <c r="AA7" s="1"/>
      <c r="AB7" s="1"/>
      <c r="AC7" s="1"/>
      <c r="AD7" s="1"/>
      <c r="AE7" s="1"/>
      <c r="AF7" s="1"/>
      <c r="AG7" s="1"/>
      <c r="AH7" s="1"/>
      <c r="AI7" s="1"/>
      <c r="AJ7" s="1"/>
    </row>
    <row r="8" spans="1:36">
      <c r="A8" s="21"/>
      <c r="B8" s="21"/>
      <c r="C8" s="21"/>
      <c r="D8" s="21"/>
      <c r="E8" s="21"/>
      <c r="F8" s="21"/>
      <c r="G8" s="21"/>
      <c r="H8" s="21"/>
      <c r="I8" s="21"/>
      <c r="J8" s="21"/>
      <c r="K8" s="21"/>
      <c r="L8" s="21"/>
      <c r="M8" s="21"/>
      <c r="N8" s="21"/>
      <c r="O8" s="1"/>
      <c r="P8" s="1"/>
      <c r="Q8" s="1"/>
      <c r="R8" s="1"/>
      <c r="S8" s="1"/>
      <c r="T8" s="1"/>
      <c r="U8" s="1"/>
      <c r="V8" s="1"/>
      <c r="W8" s="1"/>
      <c r="X8" s="1"/>
      <c r="Y8" s="1"/>
      <c r="Z8" s="1"/>
      <c r="AA8" s="1"/>
      <c r="AB8" s="1"/>
      <c r="AC8" s="1"/>
      <c r="AD8" s="1"/>
      <c r="AE8" s="1"/>
      <c r="AF8" s="1"/>
      <c r="AG8" s="1"/>
      <c r="AH8" s="1"/>
      <c r="AI8" s="1"/>
      <c r="AJ8" s="1"/>
    </row>
    <row r="9" spans="1:36">
      <c r="A9" s="461" t="s">
        <v>60</v>
      </c>
      <c r="B9" s="446"/>
      <c r="C9" s="446"/>
      <c r="D9" s="446"/>
      <c r="E9" s="446"/>
      <c r="F9" s="446"/>
      <c r="G9" s="447"/>
      <c r="H9" s="461" t="s">
        <v>61</v>
      </c>
      <c r="I9" s="446"/>
      <c r="J9" s="446"/>
      <c r="K9" s="446"/>
      <c r="L9" s="446"/>
      <c r="M9" s="446"/>
      <c r="N9" s="447"/>
      <c r="O9" s="1"/>
      <c r="P9" s="1"/>
      <c r="Q9" s="1"/>
      <c r="R9" s="1"/>
      <c r="S9" s="1"/>
      <c r="T9" s="1"/>
      <c r="U9" s="1"/>
      <c r="V9" s="1"/>
      <c r="W9" s="1"/>
      <c r="X9" s="1"/>
      <c r="Y9" s="1"/>
      <c r="Z9" s="1"/>
      <c r="AA9" s="1"/>
      <c r="AB9" s="1"/>
      <c r="AC9" s="1"/>
      <c r="AD9" s="1"/>
      <c r="AE9" s="1"/>
      <c r="AF9" s="1"/>
      <c r="AG9" s="1"/>
      <c r="AH9" s="1"/>
      <c r="AI9" s="1"/>
      <c r="AJ9" s="1"/>
    </row>
    <row r="10" spans="1:36">
      <c r="A10" s="451"/>
      <c r="B10" s="452"/>
      <c r="C10" s="452"/>
      <c r="D10" s="452"/>
      <c r="E10" s="452"/>
      <c r="F10" s="452"/>
      <c r="G10" s="453"/>
      <c r="H10" s="451"/>
      <c r="I10" s="452"/>
      <c r="J10" s="452"/>
      <c r="K10" s="452"/>
      <c r="L10" s="452"/>
      <c r="M10" s="452"/>
      <c r="N10" s="453"/>
      <c r="O10" s="1"/>
      <c r="P10" s="1"/>
      <c r="Q10" s="1"/>
      <c r="R10" s="1"/>
      <c r="S10" s="1"/>
      <c r="T10" s="1"/>
      <c r="U10" s="1"/>
      <c r="V10" s="1"/>
      <c r="W10" s="1"/>
      <c r="X10" s="1"/>
      <c r="Y10" s="1"/>
      <c r="Z10" s="1"/>
      <c r="AA10" s="1"/>
      <c r="AB10" s="1"/>
      <c r="AC10" s="1"/>
      <c r="AD10" s="1"/>
      <c r="AE10" s="1"/>
      <c r="AF10" s="1"/>
      <c r="AG10" s="1"/>
      <c r="AH10" s="1"/>
      <c r="AI10" s="1"/>
      <c r="AJ10" s="1"/>
    </row>
    <row r="11" spans="1:36" ht="15.75">
      <c r="A11" s="22" t="s">
        <v>62</v>
      </c>
      <c r="B11" s="23"/>
      <c r="C11" s="23"/>
      <c r="D11" s="24"/>
      <c r="E11" s="24"/>
      <c r="F11" s="24"/>
      <c r="G11" s="24"/>
      <c r="H11" s="22" t="s">
        <v>62</v>
      </c>
      <c r="I11" s="23"/>
      <c r="J11" s="23"/>
      <c r="K11" s="24"/>
      <c r="L11" s="24"/>
      <c r="M11" s="24"/>
      <c r="N11" s="25"/>
      <c r="O11" s="1"/>
      <c r="P11" s="1"/>
      <c r="Q11" s="1"/>
      <c r="R11" s="1"/>
      <c r="S11" s="1"/>
      <c r="T11" s="1"/>
      <c r="U11" s="1"/>
      <c r="V11" s="1"/>
      <c r="W11" s="1"/>
      <c r="X11" s="1"/>
      <c r="Y11" s="1"/>
      <c r="Z11" s="1"/>
      <c r="AA11" s="1"/>
      <c r="AB11" s="1"/>
      <c r="AC11" s="1"/>
      <c r="AD11" s="1"/>
      <c r="AE11" s="1"/>
      <c r="AF11" s="1"/>
      <c r="AG11" s="1"/>
      <c r="AH11" s="1"/>
      <c r="AI11" s="1"/>
      <c r="AJ11" s="1"/>
    </row>
    <row r="12" spans="1:36" ht="16.5">
      <c r="A12" s="26" t="s">
        <v>63</v>
      </c>
      <c r="B12" s="1"/>
      <c r="C12" s="1"/>
      <c r="D12" s="27" t="s">
        <v>64</v>
      </c>
      <c r="E12" s="28"/>
      <c r="F12" s="3" t="s">
        <v>65</v>
      </c>
      <c r="G12" s="3"/>
      <c r="H12" s="26" t="s">
        <v>63</v>
      </c>
      <c r="I12" s="1"/>
      <c r="J12" s="1"/>
      <c r="K12" s="27" t="s">
        <v>66</v>
      </c>
      <c r="L12" s="29" t="str">
        <f t="shared" ref="L12:L14" si="1">IF(E12="","",E12)</f>
        <v/>
      </c>
      <c r="M12" s="3" t="s">
        <v>65</v>
      </c>
      <c r="N12" s="30"/>
      <c r="O12" s="1"/>
      <c r="P12" s="1"/>
      <c r="Q12" s="1"/>
      <c r="R12" s="1"/>
      <c r="S12" s="1"/>
      <c r="T12" s="1"/>
      <c r="U12" s="1"/>
      <c r="V12" s="1"/>
      <c r="W12" s="1"/>
      <c r="X12" s="1"/>
      <c r="Y12" s="1"/>
      <c r="Z12" s="1"/>
      <c r="AA12" s="1"/>
      <c r="AB12" s="1"/>
      <c r="AC12" s="1"/>
      <c r="AD12" s="1"/>
      <c r="AE12" s="1"/>
      <c r="AF12" s="1"/>
      <c r="AG12" s="1"/>
      <c r="AH12" s="1"/>
      <c r="AI12" s="1"/>
      <c r="AJ12" s="1"/>
    </row>
    <row r="13" spans="1:36">
      <c r="A13" s="26" t="s">
        <v>67</v>
      </c>
      <c r="B13" s="3"/>
      <c r="C13" s="528" t="str">
        <f>IF(E13="","",IF(E13&gt;160,"WARNING-&gt;",""))</f>
        <v/>
      </c>
      <c r="D13" s="27" t="s">
        <v>68</v>
      </c>
      <c r="E13" s="31"/>
      <c r="F13" s="3" t="s">
        <v>69</v>
      </c>
      <c r="G13" s="528" t="str">
        <f>IF(E13="","",IF(E13&gt;160,"&lt;-WARNING",""))</f>
        <v/>
      </c>
      <c r="H13" s="26" t="s">
        <v>67</v>
      </c>
      <c r="I13" s="3"/>
      <c r="J13" s="3"/>
      <c r="K13" s="27" t="s">
        <v>68</v>
      </c>
      <c r="L13" s="32" t="str">
        <f t="shared" si="1"/>
        <v/>
      </c>
      <c r="M13" s="3" t="s">
        <v>69</v>
      </c>
      <c r="N13" s="30"/>
      <c r="O13" s="1"/>
      <c r="P13" s="1"/>
      <c r="Q13" s="1"/>
      <c r="R13" s="1"/>
      <c r="S13" s="1"/>
      <c r="T13" s="1"/>
      <c r="U13" s="1"/>
      <c r="V13" s="1"/>
      <c r="W13" s="1"/>
      <c r="X13" s="1"/>
      <c r="Y13" s="1"/>
      <c r="Z13" s="1"/>
      <c r="AA13" s="1"/>
      <c r="AB13" s="1"/>
      <c r="AC13" s="3"/>
      <c r="AD13" s="3"/>
      <c r="AE13" s="3"/>
      <c r="AF13" s="3"/>
      <c r="AG13" s="3"/>
      <c r="AH13" s="3"/>
      <c r="AI13" s="3"/>
      <c r="AJ13" s="3"/>
    </row>
    <row r="14" spans="1:36">
      <c r="A14" s="26" t="s">
        <v>70</v>
      </c>
      <c r="B14" s="1"/>
      <c r="C14" s="1"/>
      <c r="D14" s="27" t="s">
        <v>71</v>
      </c>
      <c r="E14" s="33"/>
      <c r="F14" s="3" t="s">
        <v>72</v>
      </c>
      <c r="G14" s="3"/>
      <c r="H14" s="26" t="s">
        <v>70</v>
      </c>
      <c r="I14" s="1"/>
      <c r="J14" s="1"/>
      <c r="K14" s="27" t="s">
        <v>71</v>
      </c>
      <c r="L14" s="34" t="str">
        <f t="shared" si="1"/>
        <v/>
      </c>
      <c r="M14" s="3" t="s">
        <v>72</v>
      </c>
      <c r="N14" s="30"/>
      <c r="O14" s="1"/>
      <c r="P14" s="1"/>
      <c r="Q14" s="1"/>
      <c r="R14" s="1"/>
      <c r="S14" s="1"/>
      <c r="T14" s="1"/>
      <c r="U14" s="1"/>
      <c r="V14" s="1"/>
      <c r="W14" s="1"/>
      <c r="X14" s="1"/>
      <c r="Y14" s="1"/>
      <c r="Z14" s="1"/>
      <c r="AA14" s="1"/>
      <c r="AB14" s="1"/>
      <c r="AC14" s="1"/>
      <c r="AD14" s="1"/>
      <c r="AE14" s="1"/>
      <c r="AF14" s="1"/>
      <c r="AG14" s="1"/>
      <c r="AH14" s="1"/>
      <c r="AI14" s="1"/>
      <c r="AJ14" s="1"/>
    </row>
    <row r="15" spans="1:36">
      <c r="A15" s="26" t="s">
        <v>73</v>
      </c>
      <c r="B15" s="1"/>
      <c r="C15" s="1"/>
      <c r="D15" s="27" t="s">
        <v>74</v>
      </c>
      <c r="E15" s="33"/>
      <c r="F15" s="3" t="s">
        <v>75</v>
      </c>
      <c r="G15" s="1"/>
      <c r="H15" s="26" t="s">
        <v>73</v>
      </c>
      <c r="I15" s="1"/>
      <c r="J15" s="1"/>
      <c r="K15" s="27" t="s">
        <v>74</v>
      </c>
      <c r="L15" s="33"/>
      <c r="M15" s="3" t="s">
        <v>75</v>
      </c>
      <c r="N15" s="35"/>
      <c r="O15" s="1"/>
      <c r="P15" s="1"/>
      <c r="Q15" s="1"/>
      <c r="R15" s="1"/>
      <c r="S15" s="1"/>
      <c r="T15" s="1"/>
      <c r="U15" s="1"/>
      <c r="V15" s="1"/>
      <c r="W15" s="1"/>
      <c r="X15" s="1"/>
      <c r="Y15" s="1"/>
      <c r="Z15" s="1"/>
      <c r="AA15" s="1"/>
      <c r="AB15" s="1"/>
      <c r="AC15" s="1"/>
      <c r="AD15" s="1"/>
      <c r="AE15" s="1"/>
      <c r="AF15" s="1"/>
      <c r="AG15" s="1"/>
      <c r="AH15" s="1"/>
      <c r="AI15" s="1"/>
      <c r="AJ15" s="1"/>
    </row>
    <row r="16" spans="1:36">
      <c r="A16" s="26" t="s">
        <v>76</v>
      </c>
      <c r="B16" s="1"/>
      <c r="C16" s="1"/>
      <c r="D16" s="27" t="s">
        <v>77</v>
      </c>
      <c r="E16" s="36"/>
      <c r="F16" s="3" t="s">
        <v>78</v>
      </c>
      <c r="G16" s="3"/>
      <c r="H16" s="26" t="s">
        <v>76</v>
      </c>
      <c r="I16" s="1"/>
      <c r="J16" s="1"/>
      <c r="K16" s="27" t="s">
        <v>77</v>
      </c>
      <c r="L16" s="34" t="str">
        <f>IF(E16="","",E16)</f>
        <v/>
      </c>
      <c r="M16" s="3" t="s">
        <v>78</v>
      </c>
      <c r="N16" s="30"/>
      <c r="O16" s="1"/>
      <c r="P16" s="1"/>
      <c r="Q16" s="1"/>
      <c r="R16" s="1"/>
      <c r="S16" s="1"/>
      <c r="T16" s="1"/>
      <c r="U16" s="1"/>
      <c r="V16" s="1"/>
      <c r="W16" s="1"/>
      <c r="X16" s="1"/>
      <c r="Y16" s="1"/>
      <c r="Z16" s="1"/>
      <c r="AA16" s="1"/>
      <c r="AB16" s="1"/>
      <c r="AC16" s="1"/>
      <c r="AD16" s="1"/>
      <c r="AE16" s="1"/>
      <c r="AF16" s="1"/>
      <c r="AG16" s="1"/>
      <c r="AH16" s="1"/>
      <c r="AI16" s="1"/>
      <c r="AJ16" s="1"/>
    </row>
    <row r="17" spans="1:36">
      <c r="A17" s="26" t="s">
        <v>79</v>
      </c>
      <c r="B17" s="1"/>
      <c r="C17" s="1"/>
      <c r="D17" s="27" t="s">
        <v>80</v>
      </c>
      <c r="E17" s="28"/>
      <c r="F17" s="3" t="s">
        <v>81</v>
      </c>
      <c r="G17" s="3"/>
      <c r="H17" s="26" t="s">
        <v>79</v>
      </c>
      <c r="I17" s="1"/>
      <c r="J17" s="1"/>
      <c r="K17" s="27" t="s">
        <v>80</v>
      </c>
      <c r="L17" s="28"/>
      <c r="M17" s="3" t="s">
        <v>81</v>
      </c>
      <c r="N17" s="30"/>
      <c r="O17" s="1"/>
      <c r="P17" s="1"/>
      <c r="Q17" s="1"/>
      <c r="R17" s="1"/>
      <c r="S17" s="1"/>
      <c r="T17" s="1"/>
      <c r="U17" s="1"/>
      <c r="V17" s="1"/>
      <c r="W17" s="1"/>
      <c r="X17" s="1"/>
      <c r="Y17" s="1"/>
      <c r="Z17" s="1"/>
      <c r="AA17" s="1"/>
      <c r="AB17" s="1"/>
      <c r="AC17" s="1"/>
      <c r="AD17" s="1"/>
      <c r="AE17" s="1"/>
      <c r="AF17" s="1"/>
      <c r="AG17" s="1"/>
      <c r="AH17" s="1"/>
      <c r="AI17" s="1"/>
      <c r="AJ17" s="1"/>
    </row>
    <row r="18" spans="1:36" ht="16.5">
      <c r="A18" s="26" t="s">
        <v>82</v>
      </c>
      <c r="B18" s="1"/>
      <c r="C18" s="1"/>
      <c r="D18" s="27" t="s">
        <v>83</v>
      </c>
      <c r="E18" s="28"/>
      <c r="F18" s="3" t="s">
        <v>84</v>
      </c>
      <c r="G18" s="3"/>
      <c r="H18" s="26" t="s">
        <v>82</v>
      </c>
      <c r="I18" s="1"/>
      <c r="J18" s="1"/>
      <c r="K18" s="27" t="s">
        <v>85</v>
      </c>
      <c r="L18" s="28"/>
      <c r="M18" s="3" t="s">
        <v>84</v>
      </c>
      <c r="N18" s="30"/>
      <c r="O18" s="1"/>
      <c r="P18" s="1"/>
      <c r="Q18" s="1"/>
      <c r="R18" s="1"/>
      <c r="S18" s="1"/>
      <c r="T18" s="1"/>
      <c r="U18" s="1"/>
      <c r="V18" s="1"/>
      <c r="W18" s="1"/>
      <c r="X18" s="1"/>
      <c r="Y18" s="1"/>
      <c r="Z18" s="1"/>
      <c r="AA18" s="1"/>
      <c r="AB18" s="1"/>
      <c r="AC18" s="1"/>
      <c r="AD18" s="1"/>
      <c r="AE18" s="1"/>
      <c r="AF18" s="1"/>
      <c r="AG18" s="1"/>
      <c r="AH18" s="1"/>
      <c r="AI18" s="1"/>
      <c r="AJ18" s="1"/>
    </row>
    <row r="19" spans="1:36" ht="15.75">
      <c r="A19" s="37" t="s">
        <v>86</v>
      </c>
      <c r="B19" s="1"/>
      <c r="C19" s="1"/>
      <c r="D19" s="27"/>
      <c r="E19" s="38"/>
      <c r="F19" s="3"/>
      <c r="G19" s="3"/>
      <c r="H19" s="37" t="s">
        <v>87</v>
      </c>
      <c r="I19" s="1"/>
      <c r="J19" s="1"/>
      <c r="K19" s="27"/>
      <c r="L19" s="38"/>
      <c r="M19" s="3"/>
      <c r="N19" s="30"/>
      <c r="O19" s="1"/>
      <c r="P19" s="1"/>
      <c r="Q19" s="1"/>
      <c r="R19" s="1"/>
      <c r="S19" s="1"/>
      <c r="T19" s="1"/>
      <c r="U19" s="1"/>
      <c r="V19" s="1"/>
      <c r="W19" s="1"/>
      <c r="X19" s="1"/>
      <c r="Y19" s="1"/>
      <c r="Z19" s="1"/>
      <c r="AA19" s="1"/>
      <c r="AB19" s="1"/>
      <c r="AC19" s="1"/>
      <c r="AD19" s="1"/>
      <c r="AE19" s="1"/>
      <c r="AF19" s="1"/>
      <c r="AG19" s="1"/>
      <c r="AH19" s="1"/>
      <c r="AI19" s="1"/>
      <c r="AJ19" s="1"/>
    </row>
    <row r="20" spans="1:36" ht="16.5">
      <c r="A20" s="26" t="s">
        <v>88</v>
      </c>
      <c r="B20" s="1"/>
      <c r="C20" s="1"/>
      <c r="D20" s="27" t="s">
        <v>89</v>
      </c>
      <c r="E20" s="28"/>
      <c r="F20" s="3"/>
      <c r="G20" s="3" t="s">
        <v>12</v>
      </c>
      <c r="H20" s="26" t="s">
        <v>88</v>
      </c>
      <c r="I20" s="1"/>
      <c r="J20" s="1"/>
      <c r="K20" s="27" t="s">
        <v>90</v>
      </c>
      <c r="L20" s="29" t="str">
        <f t="shared" ref="L20:L22" si="2">IF(E20="","",E20)</f>
        <v/>
      </c>
      <c r="M20" s="3"/>
      <c r="N20" s="30" t="s">
        <v>12</v>
      </c>
      <c r="O20" s="1"/>
      <c r="P20" s="1"/>
      <c r="Q20" s="1"/>
      <c r="R20" s="1"/>
      <c r="S20" s="1"/>
      <c r="T20" s="1"/>
      <c r="U20" s="1"/>
      <c r="V20" s="1"/>
      <c r="W20" s="1"/>
      <c r="X20" s="1"/>
      <c r="Y20" s="1"/>
      <c r="Z20" s="1"/>
      <c r="AA20" s="1"/>
      <c r="AB20" s="1"/>
      <c r="AC20" s="1"/>
      <c r="AD20" s="1"/>
      <c r="AE20" s="1"/>
      <c r="AF20" s="1"/>
      <c r="AG20" s="1"/>
      <c r="AH20" s="1"/>
      <c r="AI20" s="1"/>
      <c r="AJ20" s="1"/>
    </row>
    <row r="21" spans="1:36" ht="15.75" customHeight="1">
      <c r="A21" s="26" t="s">
        <v>91</v>
      </c>
      <c r="B21" s="1"/>
      <c r="C21" s="1"/>
      <c r="D21" s="27" t="s">
        <v>92</v>
      </c>
      <c r="E21" s="36"/>
      <c r="F21" s="3" t="s">
        <v>12</v>
      </c>
      <c r="G21" s="3" t="s">
        <v>12</v>
      </c>
      <c r="H21" s="26" t="s">
        <v>91</v>
      </c>
      <c r="I21" s="1"/>
      <c r="J21" s="1"/>
      <c r="K21" s="27" t="s">
        <v>93</v>
      </c>
      <c r="L21" s="39" t="str">
        <f t="shared" si="2"/>
        <v/>
      </c>
      <c r="M21" s="3" t="s">
        <v>12</v>
      </c>
      <c r="N21" s="30" t="s">
        <v>12</v>
      </c>
      <c r="O21" s="1"/>
      <c r="P21" s="1"/>
      <c r="Q21" s="1"/>
      <c r="R21" s="1"/>
      <c r="S21" s="1"/>
      <c r="T21" s="1"/>
      <c r="U21" s="1"/>
      <c r="V21" s="1"/>
      <c r="W21" s="1"/>
      <c r="X21" s="1"/>
      <c r="Y21" s="1"/>
      <c r="Z21" s="1"/>
      <c r="AA21" s="1"/>
      <c r="AB21" s="1"/>
      <c r="AC21" s="1"/>
      <c r="AD21" s="1"/>
      <c r="AE21" s="1"/>
      <c r="AF21" s="1"/>
      <c r="AG21" s="1"/>
      <c r="AH21" s="1"/>
      <c r="AI21" s="1"/>
      <c r="AJ21" s="1"/>
    </row>
    <row r="22" spans="1:36" ht="15.75" customHeight="1">
      <c r="A22" s="26" t="s">
        <v>94</v>
      </c>
      <c r="B22" s="1"/>
      <c r="C22" s="1"/>
      <c r="D22" s="27" t="s">
        <v>95</v>
      </c>
      <c r="E22" s="31"/>
      <c r="F22" s="3" t="s">
        <v>12</v>
      </c>
      <c r="G22" s="3" t="s">
        <v>12</v>
      </c>
      <c r="H22" s="26" t="s">
        <v>94</v>
      </c>
      <c r="I22" s="1"/>
      <c r="J22" s="1"/>
      <c r="K22" s="27" t="s">
        <v>96</v>
      </c>
      <c r="L22" s="32" t="str">
        <f t="shared" si="2"/>
        <v/>
      </c>
      <c r="M22" s="3" t="s">
        <v>12</v>
      </c>
      <c r="N22" s="30" t="s">
        <v>12</v>
      </c>
      <c r="O22" s="1"/>
      <c r="P22" s="1"/>
      <c r="Q22" s="1"/>
      <c r="R22" s="1"/>
      <c r="S22" s="1"/>
      <c r="T22" s="1"/>
      <c r="U22" s="1"/>
      <c r="V22" s="1"/>
      <c r="W22" s="1"/>
      <c r="X22" s="1"/>
      <c r="Y22" s="1"/>
      <c r="Z22" s="1"/>
      <c r="AA22" s="1"/>
      <c r="AB22" s="1"/>
      <c r="AC22" s="1"/>
      <c r="AD22" s="1"/>
      <c r="AE22" s="1"/>
      <c r="AF22" s="1"/>
      <c r="AG22" s="1"/>
      <c r="AH22" s="1"/>
      <c r="AI22" s="1"/>
      <c r="AJ22" s="1"/>
    </row>
    <row r="23" spans="1:36" ht="15.75" customHeight="1">
      <c r="A23" s="40"/>
      <c r="B23" s="21"/>
      <c r="C23" s="21"/>
      <c r="D23" s="9"/>
      <c r="E23" s="41"/>
      <c r="F23" s="9"/>
      <c r="G23" s="9"/>
      <c r="H23" s="40"/>
      <c r="I23" s="21"/>
      <c r="J23" s="21"/>
      <c r="K23" s="9"/>
      <c r="L23" s="41"/>
      <c r="M23" s="9"/>
      <c r="N23" s="42"/>
      <c r="O23" s="1"/>
      <c r="P23" s="1"/>
      <c r="Q23" s="1"/>
      <c r="R23" s="1"/>
      <c r="S23" s="1"/>
      <c r="T23" s="1"/>
      <c r="U23" s="1"/>
      <c r="V23" s="1"/>
      <c r="W23" s="1"/>
      <c r="X23" s="1"/>
      <c r="Y23" s="1"/>
      <c r="Z23" s="1"/>
      <c r="AA23" s="1"/>
      <c r="AB23" s="1"/>
      <c r="AC23" s="1"/>
      <c r="AD23" s="1"/>
      <c r="AE23" s="1"/>
      <c r="AF23" s="1"/>
      <c r="AG23" s="1"/>
      <c r="AH23" s="1"/>
      <c r="AI23" s="1"/>
      <c r="AJ23" s="1"/>
    </row>
    <row r="24" spans="1:36" ht="15.75" customHeight="1">
      <c r="A24" s="43" t="s">
        <v>97</v>
      </c>
      <c r="B24" s="1"/>
      <c r="C24" s="1"/>
      <c r="D24" s="3"/>
      <c r="E24" s="44"/>
      <c r="F24" s="3"/>
      <c r="G24" s="3"/>
      <c r="H24" s="43" t="s">
        <v>97</v>
      </c>
      <c r="I24" s="1"/>
      <c r="J24" s="1"/>
      <c r="K24" s="3"/>
      <c r="L24" s="44"/>
      <c r="M24" s="3"/>
      <c r="N24" s="30"/>
      <c r="O24" s="1"/>
      <c r="P24" s="1"/>
      <c r="Q24" s="1"/>
      <c r="R24" s="1"/>
      <c r="S24" s="1"/>
      <c r="T24" s="1"/>
      <c r="U24" s="1"/>
      <c r="V24" s="1"/>
      <c r="W24" s="1"/>
      <c r="X24" s="1"/>
      <c r="Y24" s="1"/>
      <c r="Z24" s="1"/>
      <c r="AA24" s="1"/>
      <c r="AB24" s="1"/>
      <c r="AC24" s="1"/>
      <c r="AD24" s="1"/>
      <c r="AE24" s="1"/>
      <c r="AF24" s="1"/>
      <c r="AG24" s="1"/>
      <c r="AH24" s="1"/>
      <c r="AI24" s="1"/>
      <c r="AJ24" s="1"/>
    </row>
    <row r="25" spans="1:36" ht="4.5" customHeight="1">
      <c r="A25" s="26"/>
      <c r="B25" s="1"/>
      <c r="C25" s="1"/>
      <c r="D25" s="3"/>
      <c r="E25" s="44"/>
      <c r="F25" s="3"/>
      <c r="G25" s="3"/>
      <c r="H25" s="26"/>
      <c r="I25" s="1"/>
      <c r="J25" s="1"/>
      <c r="K25" s="3"/>
      <c r="L25" s="44"/>
      <c r="M25" s="3"/>
      <c r="N25" s="30"/>
      <c r="O25" s="1"/>
      <c r="P25" s="1"/>
      <c r="Q25" s="1"/>
      <c r="R25" s="1"/>
      <c r="S25" s="1"/>
      <c r="T25" s="1"/>
      <c r="U25" s="1"/>
      <c r="V25" s="1"/>
      <c r="W25" s="1"/>
      <c r="X25" s="1"/>
      <c r="Y25" s="1"/>
      <c r="Z25" s="1"/>
      <c r="AA25" s="1"/>
      <c r="AB25" s="1"/>
      <c r="AC25" s="1"/>
      <c r="AD25" s="1"/>
      <c r="AE25" s="1"/>
      <c r="AF25" s="1"/>
      <c r="AG25" s="1"/>
      <c r="AH25" s="1"/>
      <c r="AI25" s="1"/>
      <c r="AJ25" s="1"/>
    </row>
    <row r="26" spans="1:36" ht="15.75" customHeight="1">
      <c r="A26" s="26" t="s">
        <v>98</v>
      </c>
      <c r="B26" s="1"/>
      <c r="C26" s="1"/>
      <c r="D26" s="27" t="s">
        <v>99</v>
      </c>
      <c r="E26" s="29"/>
      <c r="F26" s="3"/>
      <c r="G26" s="3"/>
      <c r="H26" s="26" t="s">
        <v>98</v>
      </c>
      <c r="I26" s="1"/>
      <c r="J26" s="1"/>
      <c r="K26" s="27" t="s">
        <v>99</v>
      </c>
      <c r="L26" s="29"/>
      <c r="M26" s="3"/>
      <c r="N26" s="30"/>
      <c r="O26" s="1"/>
      <c r="P26" s="1"/>
      <c r="Q26" s="1"/>
      <c r="R26" s="1"/>
      <c r="S26" s="1"/>
      <c r="T26" s="1"/>
      <c r="U26" s="1"/>
      <c r="V26" s="1"/>
      <c r="W26" s="1"/>
      <c r="X26" s="1"/>
      <c r="Y26" s="1"/>
      <c r="Z26" s="1"/>
      <c r="AA26" s="1"/>
      <c r="AB26" s="1"/>
      <c r="AC26" s="1"/>
      <c r="AD26" s="1"/>
      <c r="AE26" s="1"/>
      <c r="AF26" s="1"/>
      <c r="AG26" s="1"/>
      <c r="AH26" s="1"/>
      <c r="AI26" s="1"/>
      <c r="AJ26" s="1"/>
    </row>
    <row r="27" spans="1:36" ht="15.75" customHeight="1">
      <c r="A27" s="26" t="s">
        <v>100</v>
      </c>
      <c r="B27" s="1"/>
      <c r="C27" s="1"/>
      <c r="D27" s="27" t="s">
        <v>101</v>
      </c>
      <c r="E27" s="45" t="str">
        <f>IF(E26="","",((E20*E18)/(E21+E16)^E22*E13*E26))</f>
        <v/>
      </c>
      <c r="F27" s="3" t="s">
        <v>102</v>
      </c>
      <c r="G27" s="3"/>
      <c r="H27" s="26" t="s">
        <v>100</v>
      </c>
      <c r="I27" s="1"/>
      <c r="J27" s="1"/>
      <c r="K27" s="27" t="s">
        <v>101</v>
      </c>
      <c r="L27" s="45" t="str">
        <f>IF(L26="","",((L20*L18)/(L21+L16)^L22*L13*L26))</f>
        <v/>
      </c>
      <c r="M27" s="3" t="s">
        <v>102</v>
      </c>
      <c r="N27" s="30"/>
      <c r="O27" s="1"/>
      <c r="P27" s="1"/>
      <c r="Q27" s="1"/>
      <c r="R27" s="1"/>
      <c r="S27" s="1"/>
      <c r="T27" s="1"/>
      <c r="U27" s="1"/>
      <c r="V27" s="1"/>
      <c r="W27" s="1"/>
      <c r="X27" s="1"/>
      <c r="Y27" s="1"/>
      <c r="Z27" s="1"/>
      <c r="AA27" s="1"/>
      <c r="AB27" s="1"/>
      <c r="AC27" s="1"/>
      <c r="AD27" s="1"/>
      <c r="AE27" s="1"/>
      <c r="AF27" s="1"/>
      <c r="AG27" s="1"/>
      <c r="AH27" s="1"/>
      <c r="AI27" s="1"/>
      <c r="AJ27" s="1"/>
    </row>
    <row r="28" spans="1:36" ht="15.75" customHeight="1">
      <c r="A28" s="26" t="s">
        <v>103</v>
      </c>
      <c r="B28" s="1"/>
      <c r="C28" s="1"/>
      <c r="D28" s="27" t="s">
        <v>104</v>
      </c>
      <c r="E28" s="46" t="str">
        <f>IF(E26="","",(+E17*E13))</f>
        <v/>
      </c>
      <c r="F28" s="3" t="s">
        <v>102</v>
      </c>
      <c r="G28" s="3"/>
      <c r="H28" s="26" t="s">
        <v>103</v>
      </c>
      <c r="I28" s="1"/>
      <c r="J28" s="1"/>
      <c r="K28" s="27" t="s">
        <v>104</v>
      </c>
      <c r="L28" s="46" t="str">
        <f>IF(L26="","",(+L17*L13))</f>
        <v/>
      </c>
      <c r="M28" s="3" t="s">
        <v>102</v>
      </c>
      <c r="N28" s="30"/>
      <c r="O28" s="1"/>
      <c r="P28" s="1"/>
      <c r="Q28" s="1"/>
      <c r="R28" s="1"/>
      <c r="S28" s="1"/>
      <c r="T28" s="1"/>
      <c r="U28" s="1"/>
      <c r="V28" s="1"/>
      <c r="W28" s="1"/>
      <c r="X28" s="1"/>
      <c r="Y28" s="1"/>
      <c r="Z28" s="1"/>
      <c r="AA28" s="1"/>
      <c r="AB28" s="1"/>
      <c r="AC28" s="1"/>
      <c r="AD28" s="1"/>
      <c r="AE28" s="1"/>
      <c r="AF28" s="1"/>
      <c r="AG28" s="1"/>
      <c r="AH28" s="1"/>
      <c r="AI28" s="1"/>
      <c r="AJ28" s="1"/>
    </row>
    <row r="29" spans="1:36" ht="15.75" customHeight="1">
      <c r="A29" s="26"/>
      <c r="B29" s="1"/>
      <c r="C29" s="1"/>
      <c r="D29" s="47" t="s">
        <v>105</v>
      </c>
      <c r="E29" s="48">
        <f>MAX($G$36:$G$96)</f>
        <v>0</v>
      </c>
      <c r="F29" s="49" t="s">
        <v>106</v>
      </c>
      <c r="G29" s="50"/>
      <c r="H29" s="51"/>
      <c r="I29" s="3"/>
      <c r="J29" s="3"/>
      <c r="K29" s="47" t="s">
        <v>107</v>
      </c>
      <c r="L29" s="48">
        <f>MAX($N$36:$N$96)</f>
        <v>0</v>
      </c>
      <c r="M29" s="49" t="s">
        <v>106</v>
      </c>
      <c r="N29" s="52"/>
      <c r="O29" s="1"/>
      <c r="P29" s="1"/>
      <c r="Q29" s="1"/>
      <c r="R29" s="1"/>
      <c r="S29" s="1"/>
      <c r="T29" s="1"/>
      <c r="U29" s="1"/>
      <c r="V29" s="1"/>
      <c r="W29" s="1"/>
      <c r="X29" s="1"/>
      <c r="Y29" s="1"/>
      <c r="Z29" s="1"/>
      <c r="AA29" s="1"/>
      <c r="AB29" s="1"/>
      <c r="AC29" s="1"/>
      <c r="AD29" s="1"/>
      <c r="AE29" s="1"/>
      <c r="AF29" s="1"/>
      <c r="AG29" s="1"/>
      <c r="AH29" s="1"/>
      <c r="AI29" s="1"/>
      <c r="AJ29" s="1"/>
    </row>
    <row r="30" spans="1:36" ht="15.75" customHeight="1">
      <c r="A30" s="53"/>
      <c r="B30" s="54"/>
      <c r="C30" s="54"/>
      <c r="D30" s="47" t="s">
        <v>105</v>
      </c>
      <c r="E30" s="55">
        <f>E29/43560</f>
        <v>0</v>
      </c>
      <c r="F30" s="49" t="s">
        <v>108</v>
      </c>
      <c r="G30" s="30"/>
      <c r="H30" s="56"/>
      <c r="I30" s="3"/>
      <c r="J30" s="3"/>
      <c r="K30" s="47" t="s">
        <v>107</v>
      </c>
      <c r="L30" s="55">
        <f>L29/43560</f>
        <v>0</v>
      </c>
      <c r="M30" s="49" t="s">
        <v>108</v>
      </c>
      <c r="N30" s="57"/>
      <c r="O30" s="58"/>
      <c r="P30" s="1"/>
      <c r="Q30" s="1"/>
      <c r="R30" s="1"/>
      <c r="S30" s="1"/>
      <c r="T30" s="1"/>
      <c r="U30" s="1"/>
      <c r="V30" s="1"/>
      <c r="W30" s="1"/>
      <c r="X30" s="1"/>
      <c r="Y30" s="1"/>
      <c r="Z30" s="1"/>
      <c r="AA30" s="1"/>
      <c r="AB30" s="1"/>
      <c r="AC30" s="1"/>
      <c r="AD30" s="1"/>
      <c r="AE30" s="1"/>
      <c r="AF30" s="1"/>
      <c r="AG30" s="1"/>
      <c r="AH30" s="1"/>
      <c r="AI30" s="1"/>
      <c r="AJ30" s="1"/>
    </row>
    <row r="31" spans="1:36" ht="15.75" customHeight="1">
      <c r="A31" s="33"/>
      <c r="B31" s="529" t="s">
        <v>109</v>
      </c>
      <c r="C31" s="60"/>
      <c r="D31" s="1"/>
      <c r="E31" s="1"/>
      <c r="F31" s="1"/>
      <c r="G31" s="35"/>
      <c r="H31" s="3"/>
      <c r="I31" s="3"/>
      <c r="J31" s="60"/>
      <c r="K31" s="1"/>
      <c r="L31" s="1"/>
      <c r="M31" s="1"/>
      <c r="N31" s="35"/>
      <c r="O31" s="58"/>
      <c r="P31" s="1"/>
      <c r="Q31" s="1"/>
      <c r="R31" s="1"/>
      <c r="S31" s="1"/>
      <c r="T31" s="1"/>
      <c r="U31" s="1"/>
      <c r="V31" s="1"/>
      <c r="W31" s="1"/>
      <c r="X31" s="1"/>
      <c r="Y31" s="1"/>
      <c r="Z31" s="1"/>
      <c r="AA31" s="1"/>
      <c r="AB31" s="1"/>
      <c r="AC31" s="1"/>
      <c r="AD31" s="1"/>
      <c r="AE31" s="1"/>
      <c r="AF31" s="1"/>
      <c r="AG31" s="1"/>
      <c r="AH31" s="1"/>
      <c r="AI31" s="1"/>
      <c r="AJ31" s="1"/>
    </row>
    <row r="32" spans="1:36" ht="15.75" customHeight="1">
      <c r="A32" s="61" t="s">
        <v>110</v>
      </c>
      <c r="B32" s="62" t="s">
        <v>110</v>
      </c>
      <c r="C32" s="63" t="s">
        <v>111</v>
      </c>
      <c r="D32" s="63" t="s">
        <v>112</v>
      </c>
      <c r="E32" s="62" t="s">
        <v>113</v>
      </c>
      <c r="F32" s="63" t="s">
        <v>114</v>
      </c>
      <c r="G32" s="64" t="s">
        <v>115</v>
      </c>
      <c r="H32" s="62" t="s">
        <v>110</v>
      </c>
      <c r="I32" s="62" t="s">
        <v>110</v>
      </c>
      <c r="J32" s="63" t="s">
        <v>111</v>
      </c>
      <c r="K32" s="63" t="s">
        <v>112</v>
      </c>
      <c r="L32" s="62" t="s">
        <v>113</v>
      </c>
      <c r="M32" s="63" t="s">
        <v>114</v>
      </c>
      <c r="N32" s="64" t="s">
        <v>115</v>
      </c>
      <c r="O32" s="1"/>
      <c r="P32" s="1"/>
      <c r="Q32" s="1"/>
      <c r="R32" s="1"/>
      <c r="S32" s="1"/>
      <c r="T32" s="1"/>
      <c r="U32" s="1"/>
      <c r="V32" s="1"/>
      <c r="W32" s="1"/>
      <c r="X32" s="1"/>
      <c r="Y32" s="1"/>
      <c r="Z32" s="1"/>
      <c r="AA32" s="1"/>
      <c r="AB32" s="1"/>
      <c r="AC32" s="1"/>
      <c r="AD32" s="1"/>
      <c r="AE32" s="1"/>
      <c r="AF32" s="1"/>
      <c r="AG32" s="1"/>
      <c r="AH32" s="1"/>
      <c r="AI32" s="1"/>
      <c r="AJ32" s="1"/>
    </row>
    <row r="33" spans="1:36" ht="15.75" customHeight="1">
      <c r="A33" s="61" t="s">
        <v>116</v>
      </c>
      <c r="B33" s="65" t="s">
        <v>117</v>
      </c>
      <c r="C33" s="66" t="s">
        <v>118</v>
      </c>
      <c r="D33" s="66" t="s">
        <v>119</v>
      </c>
      <c r="E33" s="65" t="s">
        <v>114</v>
      </c>
      <c r="F33" s="66" t="s">
        <v>118</v>
      </c>
      <c r="G33" s="67" t="s">
        <v>118</v>
      </c>
      <c r="H33" s="61" t="s">
        <v>116</v>
      </c>
      <c r="I33" s="65" t="s">
        <v>117</v>
      </c>
      <c r="J33" s="66" t="s">
        <v>118</v>
      </c>
      <c r="K33" s="66" t="s">
        <v>119</v>
      </c>
      <c r="L33" s="65" t="s">
        <v>114</v>
      </c>
      <c r="M33" s="66" t="s">
        <v>118</v>
      </c>
      <c r="N33" s="67" t="s">
        <v>118</v>
      </c>
      <c r="O33" s="1"/>
      <c r="P33" s="1"/>
      <c r="Q33" s="1"/>
      <c r="R33" s="1"/>
      <c r="S33" s="1"/>
      <c r="T33" s="1"/>
      <c r="U33" s="1"/>
      <c r="V33" s="1"/>
      <c r="W33" s="1"/>
      <c r="X33" s="1"/>
      <c r="Y33" s="1"/>
      <c r="Z33" s="1"/>
      <c r="AA33" s="1"/>
      <c r="AB33" s="1"/>
      <c r="AC33" s="1"/>
      <c r="AD33" s="1"/>
      <c r="AE33" s="1"/>
      <c r="AF33" s="1"/>
      <c r="AG33" s="1"/>
      <c r="AH33" s="1"/>
      <c r="AI33" s="1"/>
      <c r="AJ33" s="1"/>
    </row>
    <row r="34" spans="1:36" ht="15.75" customHeight="1">
      <c r="A34" s="61" t="s">
        <v>78</v>
      </c>
      <c r="B34" s="65" t="s">
        <v>120</v>
      </c>
      <c r="C34" s="66" t="s">
        <v>106</v>
      </c>
      <c r="D34" s="66" t="s">
        <v>121</v>
      </c>
      <c r="E34" s="65" t="s">
        <v>102</v>
      </c>
      <c r="F34" s="66" t="s">
        <v>106</v>
      </c>
      <c r="G34" s="66" t="s">
        <v>106</v>
      </c>
      <c r="H34" s="61" t="s">
        <v>78</v>
      </c>
      <c r="I34" s="65" t="s">
        <v>120</v>
      </c>
      <c r="J34" s="66" t="s">
        <v>106</v>
      </c>
      <c r="K34" s="66" t="s">
        <v>121</v>
      </c>
      <c r="L34" s="65" t="s">
        <v>102</v>
      </c>
      <c r="M34" s="66" t="s">
        <v>106</v>
      </c>
      <c r="N34" s="67" t="s">
        <v>106</v>
      </c>
      <c r="O34" s="1"/>
      <c r="P34" s="1"/>
      <c r="Q34" s="1"/>
      <c r="R34" s="1"/>
      <c r="S34" s="1"/>
      <c r="T34" s="1"/>
      <c r="U34" s="1"/>
      <c r="V34" s="1"/>
      <c r="W34" s="1"/>
      <c r="X34" s="1"/>
      <c r="Y34" s="1"/>
      <c r="Z34" s="1"/>
      <c r="AA34" s="1"/>
      <c r="AB34" s="1"/>
      <c r="AC34" s="1"/>
      <c r="AD34" s="1"/>
      <c r="AE34" s="1"/>
      <c r="AF34" s="1"/>
      <c r="AG34" s="1"/>
      <c r="AH34" s="1"/>
      <c r="AI34" s="1"/>
      <c r="AJ34" s="1"/>
    </row>
    <row r="35" spans="1:36" ht="15.75" customHeight="1">
      <c r="A35" s="530" t="s">
        <v>122</v>
      </c>
      <c r="B35" s="65" t="s">
        <v>123</v>
      </c>
      <c r="C35" s="65" t="s">
        <v>123</v>
      </c>
      <c r="D35" s="65" t="s">
        <v>123</v>
      </c>
      <c r="E35" s="65" t="s">
        <v>123</v>
      </c>
      <c r="F35" s="65" t="s">
        <v>123</v>
      </c>
      <c r="G35" s="68" t="s">
        <v>123</v>
      </c>
      <c r="H35" s="61" t="s">
        <v>122</v>
      </c>
      <c r="I35" s="65" t="s">
        <v>123</v>
      </c>
      <c r="J35" s="65" t="s">
        <v>123</v>
      </c>
      <c r="K35" s="65" t="s">
        <v>123</v>
      </c>
      <c r="L35" s="65" t="s">
        <v>123</v>
      </c>
      <c r="M35" s="65" t="s">
        <v>123</v>
      </c>
      <c r="N35" s="68" t="s">
        <v>123</v>
      </c>
      <c r="O35" s="1"/>
      <c r="P35" s="1"/>
      <c r="Q35" s="1"/>
      <c r="R35" s="1"/>
      <c r="S35" s="1"/>
      <c r="T35" s="1"/>
      <c r="U35" s="1"/>
      <c r="V35" s="1"/>
      <c r="W35" s="1"/>
      <c r="X35" s="1"/>
      <c r="Y35" s="1"/>
      <c r="Z35" s="1"/>
      <c r="AA35" s="1"/>
      <c r="AB35" s="1"/>
      <c r="AC35" s="1"/>
      <c r="AD35" s="1"/>
      <c r="AE35" s="1"/>
      <c r="AF35" s="1"/>
      <c r="AG35" s="1"/>
      <c r="AH35" s="1"/>
      <c r="AI35" s="1"/>
      <c r="AJ35" s="1"/>
    </row>
    <row r="36" spans="1:36" ht="15.75" customHeight="1">
      <c r="A36" s="33"/>
      <c r="B36" s="69" t="str">
        <f t="shared" ref="B36:B96" si="3">IF(A36="","",IF(A36=0,0,(E$18*E$20/(A36+E$21)^E$22)))</f>
        <v/>
      </c>
      <c r="C36" s="70" t="str">
        <f t="shared" ref="C36:C96" si="4">IF(A36="","",(A36*60)*E$26*B36*E$13)</f>
        <v/>
      </c>
      <c r="D36" s="71" t="str">
        <f t="shared" ref="D36:D96" si="5">IF(A36="","",(IF(C36=0,0,(IF(0.5*(1+E$16/A36)&gt;1,1,(0.5*(1+E$16/A36)))))))</f>
        <v/>
      </c>
      <c r="E36" s="71" t="str">
        <f t="shared" ref="E36:E96" si="6">IF(E$26="","",(IF(D36="","",(D36*E$28))))</f>
        <v/>
      </c>
      <c r="F36" s="70" t="str">
        <f t="shared" ref="F36:F96" si="7">IF(E36="","",(IF(A36="","",(A36*E36*60))))</f>
        <v/>
      </c>
      <c r="G36" s="72" t="str">
        <f t="shared" ref="G36:G96" si="8">IF(F36="","",(IF(A36="","",(C36-F36))))</f>
        <v/>
      </c>
      <c r="H36" s="73" t="str">
        <f>IF(A36="","",A36)</f>
        <v/>
      </c>
      <c r="I36" s="71" t="str">
        <f t="shared" ref="I36:I96" si="9">IF(H36="","",IF(H36=0,0,(L$18*L$20/(H36+L$21)^L$22)))</f>
        <v/>
      </c>
      <c r="J36" s="70" t="str">
        <f t="shared" ref="J36:J96" si="10">IF(H36="","",IF(L$26="",0,(H36*60)*L$26*I36*L$13))</f>
        <v/>
      </c>
      <c r="K36" s="71" t="str">
        <f t="shared" ref="K36:K96" si="11">IF(H36="","",(IF(J36=0,0,(IF(0.5*(1+L$16/H36)&gt;1,1,(0.5*(1+L$16/H36)))))))</f>
        <v/>
      </c>
      <c r="L36" s="71" t="str">
        <f t="shared" ref="L36:L96" si="12">IF(L$26="","",(IF(K36="","",(K36*L$28))))</f>
        <v/>
      </c>
      <c r="M36" s="70" t="str">
        <f t="shared" ref="M36:M96" si="13">IF(L36="","",(IF(H36="","",(H36*L36*60))))</f>
        <v/>
      </c>
      <c r="N36" s="72" t="str">
        <f t="shared" ref="N36:N96" si="14">IF(M36="","",(IF(H36="","",(J36-M36))))</f>
        <v/>
      </c>
      <c r="O36" s="1"/>
      <c r="P36" s="1"/>
      <c r="Q36" s="1"/>
      <c r="R36" s="1"/>
      <c r="S36" s="1"/>
      <c r="T36" s="1"/>
      <c r="U36" s="1"/>
      <c r="V36" s="1"/>
      <c r="W36" s="1"/>
      <c r="X36" s="1"/>
      <c r="Y36" s="1"/>
      <c r="Z36" s="1"/>
      <c r="AA36" s="1"/>
      <c r="AB36" s="1"/>
      <c r="AC36" s="1"/>
      <c r="AD36" s="1"/>
      <c r="AE36" s="1"/>
      <c r="AF36" s="1"/>
      <c r="AG36" s="1"/>
      <c r="AH36" s="1"/>
      <c r="AI36" s="1"/>
      <c r="AJ36" s="1"/>
    </row>
    <row r="37" spans="1:36" ht="15.75" customHeight="1">
      <c r="A37" s="74" t="str">
        <f t="shared" ref="A37:A96" si="15">IF(A36="","",(A36+$A$31))</f>
        <v/>
      </c>
      <c r="B37" s="75" t="str">
        <f t="shared" si="3"/>
        <v/>
      </c>
      <c r="C37" s="76" t="str">
        <f t="shared" si="4"/>
        <v/>
      </c>
      <c r="D37" s="75" t="str">
        <f t="shared" si="5"/>
        <v/>
      </c>
      <c r="E37" s="75" t="str">
        <f t="shared" si="6"/>
        <v/>
      </c>
      <c r="F37" s="76" t="str">
        <f t="shared" si="7"/>
        <v/>
      </c>
      <c r="G37" s="77" t="str">
        <f t="shared" si="8"/>
        <v/>
      </c>
      <c r="H37" s="78" t="str">
        <f t="shared" ref="H37:H96" si="16">A37</f>
        <v/>
      </c>
      <c r="I37" s="75" t="str">
        <f t="shared" si="9"/>
        <v/>
      </c>
      <c r="J37" s="76" t="str">
        <f t="shared" si="10"/>
        <v/>
      </c>
      <c r="K37" s="75" t="str">
        <f t="shared" si="11"/>
        <v/>
      </c>
      <c r="L37" s="75" t="str">
        <f t="shared" si="12"/>
        <v/>
      </c>
      <c r="M37" s="76" t="str">
        <f t="shared" si="13"/>
        <v/>
      </c>
      <c r="N37" s="77" t="str">
        <f t="shared" si="14"/>
        <v/>
      </c>
      <c r="O37" s="1"/>
      <c r="P37" s="1"/>
      <c r="Q37" s="1"/>
      <c r="R37" s="1"/>
      <c r="S37" s="1"/>
      <c r="T37" s="1"/>
      <c r="U37" s="1"/>
      <c r="V37" s="1"/>
      <c r="W37" s="1"/>
      <c r="X37" s="1"/>
      <c r="Y37" s="1"/>
      <c r="Z37" s="1"/>
      <c r="AA37" s="1"/>
      <c r="AB37" s="1"/>
      <c r="AC37" s="1"/>
      <c r="AD37" s="1"/>
      <c r="AE37" s="1"/>
      <c r="AF37" s="1"/>
      <c r="AG37" s="1"/>
      <c r="AH37" s="1"/>
      <c r="AI37" s="1"/>
      <c r="AJ37" s="1"/>
    </row>
    <row r="38" spans="1:36" ht="15.75" customHeight="1">
      <c r="A38" s="78" t="str">
        <f t="shared" si="15"/>
        <v/>
      </c>
      <c r="B38" s="75" t="str">
        <f t="shared" si="3"/>
        <v/>
      </c>
      <c r="C38" s="76" t="str">
        <f t="shared" si="4"/>
        <v/>
      </c>
      <c r="D38" s="75" t="str">
        <f t="shared" si="5"/>
        <v/>
      </c>
      <c r="E38" s="75" t="str">
        <f t="shared" si="6"/>
        <v/>
      </c>
      <c r="F38" s="76" t="str">
        <f t="shared" si="7"/>
        <v/>
      </c>
      <c r="G38" s="77" t="str">
        <f t="shared" si="8"/>
        <v/>
      </c>
      <c r="H38" s="78" t="str">
        <f t="shared" si="16"/>
        <v/>
      </c>
      <c r="I38" s="75" t="str">
        <f t="shared" si="9"/>
        <v/>
      </c>
      <c r="J38" s="76" t="str">
        <f t="shared" si="10"/>
        <v/>
      </c>
      <c r="K38" s="75" t="str">
        <f t="shared" si="11"/>
        <v/>
      </c>
      <c r="L38" s="75" t="str">
        <f t="shared" si="12"/>
        <v/>
      </c>
      <c r="M38" s="76" t="str">
        <f t="shared" si="13"/>
        <v/>
      </c>
      <c r="N38" s="77" t="str">
        <f t="shared" si="14"/>
        <v/>
      </c>
      <c r="O38" s="1"/>
      <c r="P38" s="1"/>
      <c r="Q38" s="1"/>
      <c r="R38" s="1"/>
      <c r="S38" s="1"/>
      <c r="T38" s="1"/>
      <c r="U38" s="1"/>
      <c r="V38" s="1"/>
      <c r="W38" s="1"/>
      <c r="X38" s="1"/>
      <c r="Y38" s="1"/>
      <c r="Z38" s="1"/>
      <c r="AA38" s="1"/>
      <c r="AB38" s="1"/>
      <c r="AC38" s="1"/>
      <c r="AD38" s="1"/>
      <c r="AE38" s="1"/>
      <c r="AF38" s="1"/>
      <c r="AG38" s="1"/>
      <c r="AH38" s="1"/>
      <c r="AI38" s="1"/>
      <c r="AJ38" s="1"/>
    </row>
    <row r="39" spans="1:36" ht="15.75" customHeight="1">
      <c r="A39" s="78" t="str">
        <f t="shared" si="15"/>
        <v/>
      </c>
      <c r="B39" s="75" t="str">
        <f t="shared" si="3"/>
        <v/>
      </c>
      <c r="C39" s="76" t="str">
        <f t="shared" si="4"/>
        <v/>
      </c>
      <c r="D39" s="75" t="str">
        <f t="shared" si="5"/>
        <v/>
      </c>
      <c r="E39" s="75" t="str">
        <f t="shared" si="6"/>
        <v/>
      </c>
      <c r="F39" s="76" t="str">
        <f t="shared" si="7"/>
        <v/>
      </c>
      <c r="G39" s="77" t="str">
        <f t="shared" si="8"/>
        <v/>
      </c>
      <c r="H39" s="78" t="str">
        <f t="shared" si="16"/>
        <v/>
      </c>
      <c r="I39" s="75" t="str">
        <f t="shared" si="9"/>
        <v/>
      </c>
      <c r="J39" s="76" t="str">
        <f t="shared" si="10"/>
        <v/>
      </c>
      <c r="K39" s="75" t="str">
        <f t="shared" si="11"/>
        <v/>
      </c>
      <c r="L39" s="75" t="str">
        <f t="shared" si="12"/>
        <v/>
      </c>
      <c r="M39" s="76" t="str">
        <f t="shared" si="13"/>
        <v/>
      </c>
      <c r="N39" s="77" t="str">
        <f t="shared" si="14"/>
        <v/>
      </c>
      <c r="O39" s="1"/>
      <c r="P39" s="1"/>
      <c r="Q39" s="1"/>
      <c r="R39" s="1"/>
      <c r="S39" s="1"/>
      <c r="T39" s="1"/>
      <c r="U39" s="1"/>
      <c r="V39" s="1"/>
      <c r="W39" s="1"/>
      <c r="X39" s="1"/>
      <c r="Y39" s="1"/>
      <c r="Z39" s="1"/>
      <c r="AA39" s="1"/>
      <c r="AB39" s="1"/>
      <c r="AC39" s="1"/>
      <c r="AD39" s="1"/>
      <c r="AE39" s="1"/>
      <c r="AF39" s="1"/>
      <c r="AG39" s="1"/>
      <c r="AH39" s="1"/>
      <c r="AI39" s="1"/>
      <c r="AJ39" s="1"/>
    </row>
    <row r="40" spans="1:36" ht="15.75" customHeight="1">
      <c r="A40" s="78" t="str">
        <f t="shared" si="15"/>
        <v/>
      </c>
      <c r="B40" s="75" t="str">
        <f t="shared" si="3"/>
        <v/>
      </c>
      <c r="C40" s="76" t="str">
        <f t="shared" si="4"/>
        <v/>
      </c>
      <c r="D40" s="75" t="str">
        <f t="shared" si="5"/>
        <v/>
      </c>
      <c r="E40" s="75" t="str">
        <f t="shared" si="6"/>
        <v/>
      </c>
      <c r="F40" s="76" t="str">
        <f t="shared" si="7"/>
        <v/>
      </c>
      <c r="G40" s="77" t="str">
        <f t="shared" si="8"/>
        <v/>
      </c>
      <c r="H40" s="78" t="str">
        <f t="shared" si="16"/>
        <v/>
      </c>
      <c r="I40" s="75" t="str">
        <f t="shared" si="9"/>
        <v/>
      </c>
      <c r="J40" s="76" t="str">
        <f t="shared" si="10"/>
        <v/>
      </c>
      <c r="K40" s="75" t="str">
        <f t="shared" si="11"/>
        <v/>
      </c>
      <c r="L40" s="75" t="str">
        <f t="shared" si="12"/>
        <v/>
      </c>
      <c r="M40" s="76" t="str">
        <f t="shared" si="13"/>
        <v/>
      </c>
      <c r="N40" s="77" t="str">
        <f t="shared" si="14"/>
        <v/>
      </c>
      <c r="O40" s="1"/>
      <c r="P40" s="1"/>
      <c r="Q40" s="1"/>
      <c r="R40" s="1"/>
      <c r="S40" s="1"/>
      <c r="T40" s="1"/>
      <c r="U40" s="1"/>
      <c r="V40" s="1"/>
      <c r="W40" s="1"/>
      <c r="X40" s="1"/>
      <c r="Y40" s="1"/>
      <c r="Z40" s="1"/>
      <c r="AA40" s="1"/>
      <c r="AB40" s="1"/>
      <c r="AC40" s="1"/>
      <c r="AD40" s="1"/>
      <c r="AE40" s="1"/>
      <c r="AF40" s="1"/>
      <c r="AG40" s="1"/>
      <c r="AH40" s="1"/>
      <c r="AI40" s="1"/>
      <c r="AJ40" s="1"/>
    </row>
    <row r="41" spans="1:36" ht="15.75" customHeight="1">
      <c r="A41" s="78" t="str">
        <f t="shared" si="15"/>
        <v/>
      </c>
      <c r="B41" s="75" t="str">
        <f t="shared" si="3"/>
        <v/>
      </c>
      <c r="C41" s="76" t="str">
        <f t="shared" si="4"/>
        <v/>
      </c>
      <c r="D41" s="75" t="str">
        <f t="shared" si="5"/>
        <v/>
      </c>
      <c r="E41" s="75" t="str">
        <f t="shared" si="6"/>
        <v/>
      </c>
      <c r="F41" s="76" t="str">
        <f t="shared" si="7"/>
        <v/>
      </c>
      <c r="G41" s="77" t="str">
        <f t="shared" si="8"/>
        <v/>
      </c>
      <c r="H41" s="78" t="str">
        <f t="shared" si="16"/>
        <v/>
      </c>
      <c r="I41" s="75" t="str">
        <f t="shared" si="9"/>
        <v/>
      </c>
      <c r="J41" s="76" t="str">
        <f t="shared" si="10"/>
        <v/>
      </c>
      <c r="K41" s="75" t="str">
        <f t="shared" si="11"/>
        <v/>
      </c>
      <c r="L41" s="75" t="str">
        <f t="shared" si="12"/>
        <v/>
      </c>
      <c r="M41" s="76" t="str">
        <f t="shared" si="13"/>
        <v/>
      </c>
      <c r="N41" s="77" t="str">
        <f t="shared" si="14"/>
        <v/>
      </c>
      <c r="O41" s="1"/>
      <c r="P41" s="1"/>
      <c r="Q41" s="1"/>
      <c r="R41" s="1"/>
      <c r="S41" s="1"/>
      <c r="T41" s="1"/>
      <c r="U41" s="1"/>
      <c r="V41" s="1"/>
      <c r="W41" s="1"/>
      <c r="X41" s="1"/>
      <c r="Y41" s="1"/>
      <c r="Z41" s="1"/>
      <c r="AA41" s="1"/>
      <c r="AB41" s="1"/>
      <c r="AC41" s="1"/>
      <c r="AD41" s="1"/>
      <c r="AE41" s="1"/>
      <c r="AF41" s="1"/>
      <c r="AG41" s="1"/>
      <c r="AH41" s="1"/>
      <c r="AI41" s="1"/>
      <c r="AJ41" s="1"/>
    </row>
    <row r="42" spans="1:36" ht="15.75" customHeight="1">
      <c r="A42" s="78" t="str">
        <f t="shared" si="15"/>
        <v/>
      </c>
      <c r="B42" s="75" t="str">
        <f t="shared" si="3"/>
        <v/>
      </c>
      <c r="C42" s="76" t="str">
        <f t="shared" si="4"/>
        <v/>
      </c>
      <c r="D42" s="75" t="str">
        <f t="shared" si="5"/>
        <v/>
      </c>
      <c r="E42" s="75" t="str">
        <f t="shared" si="6"/>
        <v/>
      </c>
      <c r="F42" s="76" t="str">
        <f t="shared" si="7"/>
        <v/>
      </c>
      <c r="G42" s="77" t="str">
        <f t="shared" si="8"/>
        <v/>
      </c>
      <c r="H42" s="78" t="str">
        <f t="shared" si="16"/>
        <v/>
      </c>
      <c r="I42" s="75" t="str">
        <f t="shared" si="9"/>
        <v/>
      </c>
      <c r="J42" s="76" t="str">
        <f t="shared" si="10"/>
        <v/>
      </c>
      <c r="K42" s="75" t="str">
        <f t="shared" si="11"/>
        <v/>
      </c>
      <c r="L42" s="75" t="str">
        <f t="shared" si="12"/>
        <v/>
      </c>
      <c r="M42" s="76" t="str">
        <f t="shared" si="13"/>
        <v/>
      </c>
      <c r="N42" s="77" t="str">
        <f t="shared" si="14"/>
        <v/>
      </c>
      <c r="O42" s="1"/>
      <c r="P42" s="1"/>
      <c r="Q42" s="1"/>
      <c r="R42" s="1"/>
      <c r="S42" s="1"/>
      <c r="T42" s="1"/>
      <c r="U42" s="1"/>
      <c r="V42" s="1"/>
      <c r="W42" s="1"/>
      <c r="X42" s="1"/>
      <c r="Y42" s="1"/>
      <c r="Z42" s="1"/>
      <c r="AA42" s="1"/>
      <c r="AB42" s="1"/>
      <c r="AC42" s="1"/>
      <c r="AD42" s="1"/>
      <c r="AE42" s="1"/>
      <c r="AF42" s="1"/>
      <c r="AG42" s="1"/>
      <c r="AH42" s="1"/>
      <c r="AI42" s="1"/>
      <c r="AJ42" s="1"/>
    </row>
    <row r="43" spans="1:36" ht="15.75" customHeight="1">
      <c r="A43" s="78" t="str">
        <f t="shared" si="15"/>
        <v/>
      </c>
      <c r="B43" s="75" t="str">
        <f t="shared" si="3"/>
        <v/>
      </c>
      <c r="C43" s="76" t="str">
        <f t="shared" si="4"/>
        <v/>
      </c>
      <c r="D43" s="75" t="str">
        <f t="shared" si="5"/>
        <v/>
      </c>
      <c r="E43" s="75" t="str">
        <f t="shared" si="6"/>
        <v/>
      </c>
      <c r="F43" s="76" t="str">
        <f t="shared" si="7"/>
        <v/>
      </c>
      <c r="G43" s="77" t="str">
        <f t="shared" si="8"/>
        <v/>
      </c>
      <c r="H43" s="78" t="str">
        <f t="shared" si="16"/>
        <v/>
      </c>
      <c r="I43" s="75" t="str">
        <f t="shared" si="9"/>
        <v/>
      </c>
      <c r="J43" s="76" t="str">
        <f t="shared" si="10"/>
        <v/>
      </c>
      <c r="K43" s="75" t="str">
        <f t="shared" si="11"/>
        <v/>
      </c>
      <c r="L43" s="75" t="str">
        <f t="shared" si="12"/>
        <v/>
      </c>
      <c r="M43" s="76" t="str">
        <f t="shared" si="13"/>
        <v/>
      </c>
      <c r="N43" s="77" t="str">
        <f t="shared" si="14"/>
        <v/>
      </c>
      <c r="O43" s="1"/>
      <c r="P43" s="1"/>
      <c r="Q43" s="1"/>
      <c r="R43" s="1"/>
      <c r="S43" s="1"/>
      <c r="T43" s="1"/>
      <c r="U43" s="1"/>
      <c r="V43" s="1"/>
      <c r="W43" s="1"/>
      <c r="X43" s="1"/>
      <c r="Y43" s="1"/>
      <c r="Z43" s="1"/>
      <c r="AA43" s="1"/>
      <c r="AB43" s="1"/>
      <c r="AC43" s="1"/>
      <c r="AD43" s="1"/>
      <c r="AE43" s="1"/>
      <c r="AF43" s="1"/>
      <c r="AG43" s="1"/>
      <c r="AH43" s="1"/>
      <c r="AI43" s="1"/>
      <c r="AJ43" s="1"/>
    </row>
    <row r="44" spans="1:36" ht="15.75" customHeight="1">
      <c r="A44" s="78" t="str">
        <f t="shared" si="15"/>
        <v/>
      </c>
      <c r="B44" s="75" t="str">
        <f t="shared" si="3"/>
        <v/>
      </c>
      <c r="C44" s="76" t="str">
        <f t="shared" si="4"/>
        <v/>
      </c>
      <c r="D44" s="75" t="str">
        <f t="shared" si="5"/>
        <v/>
      </c>
      <c r="E44" s="75" t="str">
        <f t="shared" si="6"/>
        <v/>
      </c>
      <c r="F44" s="76" t="str">
        <f t="shared" si="7"/>
        <v/>
      </c>
      <c r="G44" s="77" t="str">
        <f t="shared" si="8"/>
        <v/>
      </c>
      <c r="H44" s="78" t="str">
        <f t="shared" si="16"/>
        <v/>
      </c>
      <c r="I44" s="75" t="str">
        <f t="shared" si="9"/>
        <v/>
      </c>
      <c r="J44" s="76" t="str">
        <f t="shared" si="10"/>
        <v/>
      </c>
      <c r="K44" s="75" t="str">
        <f t="shared" si="11"/>
        <v/>
      </c>
      <c r="L44" s="75" t="str">
        <f t="shared" si="12"/>
        <v/>
      </c>
      <c r="M44" s="76" t="str">
        <f t="shared" si="13"/>
        <v/>
      </c>
      <c r="N44" s="77" t="str">
        <f t="shared" si="14"/>
        <v/>
      </c>
      <c r="O44" s="1"/>
      <c r="P44" s="1"/>
      <c r="Q44" s="1"/>
      <c r="R44" s="1"/>
      <c r="S44" s="1"/>
      <c r="T44" s="1"/>
      <c r="U44" s="1"/>
      <c r="V44" s="1"/>
      <c r="W44" s="1"/>
      <c r="X44" s="1"/>
      <c r="Y44" s="1"/>
      <c r="Z44" s="1"/>
      <c r="AA44" s="1"/>
      <c r="AB44" s="1"/>
      <c r="AC44" s="1"/>
      <c r="AD44" s="1"/>
      <c r="AE44" s="1"/>
      <c r="AF44" s="1"/>
      <c r="AG44" s="1"/>
      <c r="AH44" s="1"/>
      <c r="AI44" s="1"/>
      <c r="AJ44" s="1"/>
    </row>
    <row r="45" spans="1:36" ht="15.75" customHeight="1">
      <c r="A45" s="78" t="str">
        <f t="shared" si="15"/>
        <v/>
      </c>
      <c r="B45" s="75" t="str">
        <f t="shared" si="3"/>
        <v/>
      </c>
      <c r="C45" s="76" t="str">
        <f t="shared" si="4"/>
        <v/>
      </c>
      <c r="D45" s="75" t="str">
        <f t="shared" si="5"/>
        <v/>
      </c>
      <c r="E45" s="75" t="str">
        <f t="shared" si="6"/>
        <v/>
      </c>
      <c r="F45" s="76" t="str">
        <f t="shared" si="7"/>
        <v/>
      </c>
      <c r="G45" s="77" t="str">
        <f t="shared" si="8"/>
        <v/>
      </c>
      <c r="H45" s="78" t="str">
        <f t="shared" si="16"/>
        <v/>
      </c>
      <c r="I45" s="75" t="str">
        <f t="shared" si="9"/>
        <v/>
      </c>
      <c r="J45" s="76" t="str">
        <f t="shared" si="10"/>
        <v/>
      </c>
      <c r="K45" s="75" t="str">
        <f t="shared" si="11"/>
        <v/>
      </c>
      <c r="L45" s="75" t="str">
        <f t="shared" si="12"/>
        <v/>
      </c>
      <c r="M45" s="76" t="str">
        <f t="shared" si="13"/>
        <v/>
      </c>
      <c r="N45" s="77" t="str">
        <f t="shared" si="14"/>
        <v/>
      </c>
      <c r="O45" s="1"/>
      <c r="P45" s="1"/>
      <c r="Q45" s="1"/>
      <c r="R45" s="1"/>
      <c r="S45" s="1"/>
      <c r="T45" s="1"/>
      <c r="U45" s="1"/>
      <c r="V45" s="1"/>
      <c r="W45" s="1"/>
      <c r="X45" s="1"/>
      <c r="Y45" s="1"/>
      <c r="Z45" s="1"/>
      <c r="AA45" s="1"/>
      <c r="AB45" s="1"/>
      <c r="AC45" s="1"/>
      <c r="AD45" s="1"/>
      <c r="AE45" s="1"/>
      <c r="AF45" s="1"/>
      <c r="AG45" s="1"/>
      <c r="AH45" s="1"/>
      <c r="AI45" s="1"/>
      <c r="AJ45" s="1"/>
    </row>
    <row r="46" spans="1:36" ht="15.75" customHeight="1">
      <c r="A46" s="78" t="str">
        <f t="shared" si="15"/>
        <v/>
      </c>
      <c r="B46" s="75" t="str">
        <f t="shared" si="3"/>
        <v/>
      </c>
      <c r="C46" s="76" t="str">
        <f t="shared" si="4"/>
        <v/>
      </c>
      <c r="D46" s="75" t="str">
        <f t="shared" si="5"/>
        <v/>
      </c>
      <c r="E46" s="75" t="str">
        <f t="shared" si="6"/>
        <v/>
      </c>
      <c r="F46" s="76" t="str">
        <f t="shared" si="7"/>
        <v/>
      </c>
      <c r="G46" s="77" t="str">
        <f t="shared" si="8"/>
        <v/>
      </c>
      <c r="H46" s="78" t="str">
        <f t="shared" si="16"/>
        <v/>
      </c>
      <c r="I46" s="75" t="str">
        <f t="shared" si="9"/>
        <v/>
      </c>
      <c r="J46" s="76" t="str">
        <f t="shared" si="10"/>
        <v/>
      </c>
      <c r="K46" s="75" t="str">
        <f t="shared" si="11"/>
        <v/>
      </c>
      <c r="L46" s="75" t="str">
        <f t="shared" si="12"/>
        <v/>
      </c>
      <c r="M46" s="76" t="str">
        <f t="shared" si="13"/>
        <v/>
      </c>
      <c r="N46" s="77" t="str">
        <f t="shared" si="14"/>
        <v/>
      </c>
      <c r="O46" s="1"/>
      <c r="P46" s="1"/>
      <c r="Q46" s="1"/>
      <c r="R46" s="1"/>
      <c r="S46" s="1"/>
      <c r="T46" s="1"/>
      <c r="U46" s="1"/>
      <c r="V46" s="1"/>
      <c r="W46" s="1"/>
      <c r="X46" s="1"/>
      <c r="Y46" s="1"/>
      <c r="Z46" s="1"/>
      <c r="AA46" s="1"/>
      <c r="AB46" s="1"/>
      <c r="AC46" s="1"/>
      <c r="AD46" s="1"/>
      <c r="AE46" s="1"/>
      <c r="AF46" s="1"/>
      <c r="AG46" s="1"/>
      <c r="AH46" s="1"/>
      <c r="AI46" s="1"/>
      <c r="AJ46" s="1"/>
    </row>
    <row r="47" spans="1:36" ht="15.75" customHeight="1">
      <c r="A47" s="78" t="str">
        <f t="shared" si="15"/>
        <v/>
      </c>
      <c r="B47" s="75" t="str">
        <f t="shared" si="3"/>
        <v/>
      </c>
      <c r="C47" s="76" t="str">
        <f t="shared" si="4"/>
        <v/>
      </c>
      <c r="D47" s="75" t="str">
        <f t="shared" si="5"/>
        <v/>
      </c>
      <c r="E47" s="75" t="str">
        <f t="shared" si="6"/>
        <v/>
      </c>
      <c r="F47" s="76" t="str">
        <f t="shared" si="7"/>
        <v/>
      </c>
      <c r="G47" s="77" t="str">
        <f t="shared" si="8"/>
        <v/>
      </c>
      <c r="H47" s="78" t="str">
        <f t="shared" si="16"/>
        <v/>
      </c>
      <c r="I47" s="75" t="str">
        <f t="shared" si="9"/>
        <v/>
      </c>
      <c r="J47" s="76" t="str">
        <f t="shared" si="10"/>
        <v/>
      </c>
      <c r="K47" s="75" t="str">
        <f t="shared" si="11"/>
        <v/>
      </c>
      <c r="L47" s="75" t="str">
        <f t="shared" si="12"/>
        <v/>
      </c>
      <c r="M47" s="76" t="str">
        <f t="shared" si="13"/>
        <v/>
      </c>
      <c r="N47" s="77" t="str">
        <f t="shared" si="14"/>
        <v/>
      </c>
      <c r="O47" s="1"/>
      <c r="P47" s="1"/>
      <c r="Q47" s="1"/>
      <c r="R47" s="1"/>
      <c r="S47" s="1"/>
      <c r="T47" s="1"/>
      <c r="U47" s="1"/>
      <c r="V47" s="1"/>
      <c r="W47" s="1"/>
      <c r="X47" s="1"/>
      <c r="Y47" s="1"/>
      <c r="Z47" s="1"/>
      <c r="AA47" s="1"/>
      <c r="AB47" s="1"/>
      <c r="AC47" s="1"/>
      <c r="AD47" s="1"/>
      <c r="AE47" s="1"/>
      <c r="AF47" s="1"/>
      <c r="AG47" s="1"/>
      <c r="AH47" s="1"/>
      <c r="AI47" s="1"/>
      <c r="AJ47" s="1"/>
    </row>
    <row r="48" spans="1:36" ht="15.75" customHeight="1">
      <c r="A48" s="78" t="str">
        <f t="shared" si="15"/>
        <v/>
      </c>
      <c r="B48" s="75" t="str">
        <f t="shared" si="3"/>
        <v/>
      </c>
      <c r="C48" s="76" t="str">
        <f t="shared" si="4"/>
        <v/>
      </c>
      <c r="D48" s="75" t="str">
        <f t="shared" si="5"/>
        <v/>
      </c>
      <c r="E48" s="75" t="str">
        <f t="shared" si="6"/>
        <v/>
      </c>
      <c r="F48" s="76" t="str">
        <f t="shared" si="7"/>
        <v/>
      </c>
      <c r="G48" s="77" t="str">
        <f t="shared" si="8"/>
        <v/>
      </c>
      <c r="H48" s="78" t="str">
        <f t="shared" si="16"/>
        <v/>
      </c>
      <c r="I48" s="75" t="str">
        <f t="shared" si="9"/>
        <v/>
      </c>
      <c r="J48" s="76" t="str">
        <f t="shared" si="10"/>
        <v/>
      </c>
      <c r="K48" s="75" t="str">
        <f t="shared" si="11"/>
        <v/>
      </c>
      <c r="L48" s="75" t="str">
        <f t="shared" si="12"/>
        <v/>
      </c>
      <c r="M48" s="76" t="str">
        <f t="shared" si="13"/>
        <v/>
      </c>
      <c r="N48" s="77" t="str">
        <f t="shared" si="14"/>
        <v/>
      </c>
      <c r="O48" s="1"/>
      <c r="P48" s="1"/>
      <c r="Q48" s="1"/>
      <c r="R48" s="1"/>
      <c r="S48" s="1"/>
      <c r="T48" s="1"/>
      <c r="U48" s="1"/>
      <c r="V48" s="1"/>
      <c r="W48" s="1"/>
      <c r="X48" s="1"/>
      <c r="Y48" s="1"/>
      <c r="Z48" s="1"/>
      <c r="AA48" s="1"/>
      <c r="AB48" s="1"/>
      <c r="AC48" s="1"/>
      <c r="AD48" s="1"/>
      <c r="AE48" s="1"/>
      <c r="AF48" s="1"/>
      <c r="AG48" s="1"/>
      <c r="AH48" s="1"/>
      <c r="AI48" s="1"/>
      <c r="AJ48" s="1"/>
    </row>
    <row r="49" spans="1:36" ht="15.75" customHeight="1">
      <c r="A49" s="78" t="str">
        <f t="shared" si="15"/>
        <v/>
      </c>
      <c r="B49" s="75" t="str">
        <f t="shared" si="3"/>
        <v/>
      </c>
      <c r="C49" s="76" t="str">
        <f t="shared" si="4"/>
        <v/>
      </c>
      <c r="D49" s="75" t="str">
        <f t="shared" si="5"/>
        <v/>
      </c>
      <c r="E49" s="75" t="str">
        <f t="shared" si="6"/>
        <v/>
      </c>
      <c r="F49" s="76" t="str">
        <f t="shared" si="7"/>
        <v/>
      </c>
      <c r="G49" s="77" t="str">
        <f t="shared" si="8"/>
        <v/>
      </c>
      <c r="H49" s="78" t="str">
        <f t="shared" si="16"/>
        <v/>
      </c>
      <c r="I49" s="75" t="str">
        <f t="shared" si="9"/>
        <v/>
      </c>
      <c r="J49" s="76" t="str">
        <f t="shared" si="10"/>
        <v/>
      </c>
      <c r="K49" s="75" t="str">
        <f t="shared" si="11"/>
        <v/>
      </c>
      <c r="L49" s="75" t="str">
        <f t="shared" si="12"/>
        <v/>
      </c>
      <c r="M49" s="76" t="str">
        <f t="shared" si="13"/>
        <v/>
      </c>
      <c r="N49" s="77" t="str">
        <f t="shared" si="14"/>
        <v/>
      </c>
      <c r="O49" s="1"/>
      <c r="P49" s="1"/>
      <c r="Q49" s="1"/>
      <c r="R49" s="1"/>
      <c r="S49" s="1"/>
      <c r="T49" s="1"/>
      <c r="U49" s="1"/>
      <c r="V49" s="1"/>
      <c r="W49" s="1"/>
      <c r="X49" s="1"/>
      <c r="Y49" s="1"/>
      <c r="Z49" s="1"/>
      <c r="AA49" s="1"/>
      <c r="AB49" s="1"/>
      <c r="AC49" s="1"/>
      <c r="AD49" s="1"/>
      <c r="AE49" s="1"/>
      <c r="AF49" s="1"/>
      <c r="AG49" s="1"/>
      <c r="AH49" s="1"/>
      <c r="AI49" s="1"/>
      <c r="AJ49" s="1"/>
    </row>
    <row r="50" spans="1:36" ht="15.75" customHeight="1">
      <c r="A50" s="78" t="str">
        <f t="shared" si="15"/>
        <v/>
      </c>
      <c r="B50" s="75" t="str">
        <f t="shared" si="3"/>
        <v/>
      </c>
      <c r="C50" s="76" t="str">
        <f t="shared" si="4"/>
        <v/>
      </c>
      <c r="D50" s="75" t="str">
        <f t="shared" si="5"/>
        <v/>
      </c>
      <c r="E50" s="75" t="str">
        <f t="shared" si="6"/>
        <v/>
      </c>
      <c r="F50" s="76" t="str">
        <f t="shared" si="7"/>
        <v/>
      </c>
      <c r="G50" s="77" t="str">
        <f t="shared" si="8"/>
        <v/>
      </c>
      <c r="H50" s="78" t="str">
        <f t="shared" si="16"/>
        <v/>
      </c>
      <c r="I50" s="75" t="str">
        <f t="shared" si="9"/>
        <v/>
      </c>
      <c r="J50" s="76" t="str">
        <f t="shared" si="10"/>
        <v/>
      </c>
      <c r="K50" s="75" t="str">
        <f t="shared" si="11"/>
        <v/>
      </c>
      <c r="L50" s="75" t="str">
        <f t="shared" si="12"/>
        <v/>
      </c>
      <c r="M50" s="76" t="str">
        <f t="shared" si="13"/>
        <v/>
      </c>
      <c r="N50" s="77" t="str">
        <f t="shared" si="14"/>
        <v/>
      </c>
      <c r="O50" s="1"/>
      <c r="P50" s="1"/>
      <c r="Q50" s="1"/>
      <c r="R50" s="1"/>
      <c r="S50" s="1"/>
      <c r="T50" s="1"/>
      <c r="U50" s="1"/>
      <c r="V50" s="1"/>
      <c r="W50" s="1"/>
      <c r="X50" s="1"/>
      <c r="Y50" s="1"/>
      <c r="Z50" s="1"/>
      <c r="AA50" s="1"/>
      <c r="AB50" s="1"/>
      <c r="AC50" s="1"/>
      <c r="AD50" s="1"/>
      <c r="AE50" s="1"/>
      <c r="AF50" s="1"/>
      <c r="AG50" s="1"/>
      <c r="AH50" s="1"/>
      <c r="AI50" s="1"/>
      <c r="AJ50" s="1"/>
    </row>
    <row r="51" spans="1:36" ht="15.75" customHeight="1">
      <c r="A51" s="78" t="str">
        <f t="shared" si="15"/>
        <v/>
      </c>
      <c r="B51" s="75" t="str">
        <f t="shared" si="3"/>
        <v/>
      </c>
      <c r="C51" s="76" t="str">
        <f t="shared" si="4"/>
        <v/>
      </c>
      <c r="D51" s="75" t="str">
        <f t="shared" si="5"/>
        <v/>
      </c>
      <c r="E51" s="75" t="str">
        <f t="shared" si="6"/>
        <v/>
      </c>
      <c r="F51" s="76" t="str">
        <f t="shared" si="7"/>
        <v/>
      </c>
      <c r="G51" s="77" t="str">
        <f t="shared" si="8"/>
        <v/>
      </c>
      <c r="H51" s="78" t="str">
        <f t="shared" si="16"/>
        <v/>
      </c>
      <c r="I51" s="75" t="str">
        <f t="shared" si="9"/>
        <v/>
      </c>
      <c r="J51" s="76" t="str">
        <f t="shared" si="10"/>
        <v/>
      </c>
      <c r="K51" s="75" t="str">
        <f t="shared" si="11"/>
        <v/>
      </c>
      <c r="L51" s="75" t="str">
        <f t="shared" si="12"/>
        <v/>
      </c>
      <c r="M51" s="76" t="str">
        <f t="shared" si="13"/>
        <v/>
      </c>
      <c r="N51" s="77" t="str">
        <f t="shared" si="14"/>
        <v/>
      </c>
      <c r="O51" s="1"/>
      <c r="P51" s="1"/>
      <c r="Q51" s="1"/>
      <c r="R51" s="1"/>
      <c r="S51" s="1"/>
      <c r="T51" s="1"/>
      <c r="U51" s="1"/>
      <c r="V51" s="1"/>
      <c r="W51" s="1"/>
      <c r="X51" s="1"/>
      <c r="Y51" s="1"/>
      <c r="Z51" s="1"/>
      <c r="AA51" s="1"/>
      <c r="AB51" s="1"/>
      <c r="AC51" s="1"/>
      <c r="AD51" s="1"/>
      <c r="AE51" s="1"/>
      <c r="AF51" s="1"/>
      <c r="AG51" s="1"/>
      <c r="AH51" s="1"/>
      <c r="AI51" s="1"/>
      <c r="AJ51" s="1"/>
    </row>
    <row r="52" spans="1:36" ht="15.75" customHeight="1">
      <c r="A52" s="78" t="str">
        <f t="shared" si="15"/>
        <v/>
      </c>
      <c r="B52" s="75" t="str">
        <f t="shared" si="3"/>
        <v/>
      </c>
      <c r="C52" s="76" t="str">
        <f t="shared" si="4"/>
        <v/>
      </c>
      <c r="D52" s="75" t="str">
        <f t="shared" si="5"/>
        <v/>
      </c>
      <c r="E52" s="75" t="str">
        <f t="shared" si="6"/>
        <v/>
      </c>
      <c r="F52" s="76" t="str">
        <f t="shared" si="7"/>
        <v/>
      </c>
      <c r="G52" s="77" t="str">
        <f t="shared" si="8"/>
        <v/>
      </c>
      <c r="H52" s="78" t="str">
        <f t="shared" si="16"/>
        <v/>
      </c>
      <c r="I52" s="75" t="str">
        <f t="shared" si="9"/>
        <v/>
      </c>
      <c r="J52" s="76" t="str">
        <f t="shared" si="10"/>
        <v/>
      </c>
      <c r="K52" s="75" t="str">
        <f t="shared" si="11"/>
        <v/>
      </c>
      <c r="L52" s="75" t="str">
        <f t="shared" si="12"/>
        <v/>
      </c>
      <c r="M52" s="76" t="str">
        <f t="shared" si="13"/>
        <v/>
      </c>
      <c r="N52" s="77" t="str">
        <f t="shared" si="14"/>
        <v/>
      </c>
      <c r="O52" s="1"/>
      <c r="P52" s="1"/>
      <c r="Q52" s="1"/>
      <c r="R52" s="1"/>
      <c r="S52" s="1"/>
      <c r="T52" s="1"/>
      <c r="U52" s="1"/>
      <c r="V52" s="1"/>
      <c r="W52" s="1"/>
      <c r="X52" s="1"/>
      <c r="Y52" s="1"/>
      <c r="Z52" s="1"/>
      <c r="AA52" s="1"/>
      <c r="AB52" s="1"/>
      <c r="AC52" s="1"/>
      <c r="AD52" s="1"/>
      <c r="AE52" s="1"/>
      <c r="AF52" s="1"/>
      <c r="AG52" s="1"/>
      <c r="AH52" s="1"/>
      <c r="AI52" s="1"/>
      <c r="AJ52" s="1"/>
    </row>
    <row r="53" spans="1:36" ht="15.75" customHeight="1">
      <c r="A53" s="78" t="str">
        <f t="shared" si="15"/>
        <v/>
      </c>
      <c r="B53" s="75" t="str">
        <f t="shared" si="3"/>
        <v/>
      </c>
      <c r="C53" s="76" t="str">
        <f t="shared" si="4"/>
        <v/>
      </c>
      <c r="D53" s="75" t="str">
        <f t="shared" si="5"/>
        <v/>
      </c>
      <c r="E53" s="75" t="str">
        <f t="shared" si="6"/>
        <v/>
      </c>
      <c r="F53" s="76" t="str">
        <f t="shared" si="7"/>
        <v/>
      </c>
      <c r="G53" s="77" t="str">
        <f t="shared" si="8"/>
        <v/>
      </c>
      <c r="H53" s="78" t="str">
        <f t="shared" si="16"/>
        <v/>
      </c>
      <c r="I53" s="75" t="str">
        <f t="shared" si="9"/>
        <v/>
      </c>
      <c r="J53" s="76" t="str">
        <f t="shared" si="10"/>
        <v/>
      </c>
      <c r="K53" s="75" t="str">
        <f t="shared" si="11"/>
        <v/>
      </c>
      <c r="L53" s="75" t="str">
        <f t="shared" si="12"/>
        <v/>
      </c>
      <c r="M53" s="76" t="str">
        <f t="shared" si="13"/>
        <v/>
      </c>
      <c r="N53" s="77" t="str">
        <f t="shared" si="14"/>
        <v/>
      </c>
      <c r="O53" s="1"/>
      <c r="P53" s="1"/>
      <c r="Q53" s="1"/>
      <c r="R53" s="1"/>
      <c r="S53" s="1"/>
      <c r="T53" s="1"/>
      <c r="U53" s="1"/>
      <c r="V53" s="1"/>
      <c r="W53" s="1"/>
      <c r="X53" s="1"/>
      <c r="Y53" s="1"/>
      <c r="Z53" s="1"/>
      <c r="AA53" s="1"/>
      <c r="AB53" s="1"/>
      <c r="AC53" s="1"/>
      <c r="AD53" s="1"/>
      <c r="AE53" s="1"/>
      <c r="AF53" s="1"/>
      <c r="AG53" s="1"/>
      <c r="AH53" s="1"/>
      <c r="AI53" s="1"/>
      <c r="AJ53" s="1"/>
    </row>
    <row r="54" spans="1:36" ht="15.75" customHeight="1">
      <c r="A54" s="78" t="str">
        <f t="shared" si="15"/>
        <v/>
      </c>
      <c r="B54" s="75" t="str">
        <f t="shared" si="3"/>
        <v/>
      </c>
      <c r="C54" s="76" t="str">
        <f t="shared" si="4"/>
        <v/>
      </c>
      <c r="D54" s="75" t="str">
        <f t="shared" si="5"/>
        <v/>
      </c>
      <c r="E54" s="75" t="str">
        <f t="shared" si="6"/>
        <v/>
      </c>
      <c r="F54" s="76" t="str">
        <f t="shared" si="7"/>
        <v/>
      </c>
      <c r="G54" s="77" t="str">
        <f t="shared" si="8"/>
        <v/>
      </c>
      <c r="H54" s="78" t="str">
        <f t="shared" si="16"/>
        <v/>
      </c>
      <c r="I54" s="75" t="str">
        <f t="shared" si="9"/>
        <v/>
      </c>
      <c r="J54" s="76" t="str">
        <f t="shared" si="10"/>
        <v/>
      </c>
      <c r="K54" s="75" t="str">
        <f t="shared" si="11"/>
        <v/>
      </c>
      <c r="L54" s="75" t="str">
        <f t="shared" si="12"/>
        <v/>
      </c>
      <c r="M54" s="76" t="str">
        <f t="shared" si="13"/>
        <v/>
      </c>
      <c r="N54" s="77" t="str">
        <f t="shared" si="14"/>
        <v/>
      </c>
      <c r="O54" s="1"/>
      <c r="P54" s="1"/>
      <c r="Q54" s="1"/>
      <c r="R54" s="1"/>
      <c r="S54" s="1"/>
      <c r="T54" s="1"/>
      <c r="U54" s="1"/>
      <c r="V54" s="1"/>
      <c r="W54" s="1"/>
      <c r="X54" s="1"/>
      <c r="Y54" s="1"/>
      <c r="Z54" s="1"/>
      <c r="AA54" s="1"/>
      <c r="AB54" s="1"/>
      <c r="AC54" s="1"/>
      <c r="AD54" s="1"/>
      <c r="AE54" s="1"/>
      <c r="AF54" s="1"/>
      <c r="AG54" s="1"/>
      <c r="AH54" s="1"/>
      <c r="AI54" s="1"/>
      <c r="AJ54" s="1"/>
    </row>
    <row r="55" spans="1:36" ht="15.75" customHeight="1">
      <c r="A55" s="78" t="str">
        <f t="shared" si="15"/>
        <v/>
      </c>
      <c r="B55" s="75" t="str">
        <f t="shared" si="3"/>
        <v/>
      </c>
      <c r="C55" s="76" t="str">
        <f t="shared" si="4"/>
        <v/>
      </c>
      <c r="D55" s="75" t="str">
        <f t="shared" si="5"/>
        <v/>
      </c>
      <c r="E55" s="75" t="str">
        <f t="shared" si="6"/>
        <v/>
      </c>
      <c r="F55" s="76" t="str">
        <f t="shared" si="7"/>
        <v/>
      </c>
      <c r="G55" s="77" t="str">
        <f t="shared" si="8"/>
        <v/>
      </c>
      <c r="H55" s="78" t="str">
        <f t="shared" si="16"/>
        <v/>
      </c>
      <c r="I55" s="75" t="str">
        <f t="shared" si="9"/>
        <v/>
      </c>
      <c r="J55" s="76" t="str">
        <f t="shared" si="10"/>
        <v/>
      </c>
      <c r="K55" s="75" t="str">
        <f t="shared" si="11"/>
        <v/>
      </c>
      <c r="L55" s="75" t="str">
        <f t="shared" si="12"/>
        <v/>
      </c>
      <c r="M55" s="76" t="str">
        <f t="shared" si="13"/>
        <v/>
      </c>
      <c r="N55" s="77" t="str">
        <f t="shared" si="14"/>
        <v/>
      </c>
      <c r="O55" s="1"/>
      <c r="P55" s="1"/>
      <c r="Q55" s="1"/>
      <c r="R55" s="1"/>
      <c r="S55" s="1"/>
      <c r="T55" s="1"/>
      <c r="U55" s="1"/>
      <c r="V55" s="1"/>
      <c r="W55" s="1"/>
      <c r="X55" s="1"/>
      <c r="Y55" s="1"/>
      <c r="Z55" s="1"/>
      <c r="AA55" s="1"/>
      <c r="AB55" s="1"/>
      <c r="AC55" s="1"/>
      <c r="AD55" s="1"/>
      <c r="AE55" s="1"/>
      <c r="AF55" s="1"/>
      <c r="AG55" s="1"/>
      <c r="AH55" s="1"/>
      <c r="AI55" s="1"/>
      <c r="AJ55" s="1"/>
    </row>
    <row r="56" spans="1:36" ht="15.75" customHeight="1">
      <c r="A56" s="78" t="str">
        <f t="shared" si="15"/>
        <v/>
      </c>
      <c r="B56" s="75" t="str">
        <f t="shared" si="3"/>
        <v/>
      </c>
      <c r="C56" s="76" t="str">
        <f t="shared" si="4"/>
        <v/>
      </c>
      <c r="D56" s="75" t="str">
        <f t="shared" si="5"/>
        <v/>
      </c>
      <c r="E56" s="75" t="str">
        <f t="shared" si="6"/>
        <v/>
      </c>
      <c r="F56" s="76" t="str">
        <f t="shared" si="7"/>
        <v/>
      </c>
      <c r="G56" s="77" t="str">
        <f t="shared" si="8"/>
        <v/>
      </c>
      <c r="H56" s="78" t="str">
        <f t="shared" si="16"/>
        <v/>
      </c>
      <c r="I56" s="75" t="str">
        <f t="shared" si="9"/>
        <v/>
      </c>
      <c r="J56" s="76" t="str">
        <f t="shared" si="10"/>
        <v/>
      </c>
      <c r="K56" s="75" t="str">
        <f t="shared" si="11"/>
        <v/>
      </c>
      <c r="L56" s="75" t="str">
        <f t="shared" si="12"/>
        <v/>
      </c>
      <c r="M56" s="76" t="str">
        <f t="shared" si="13"/>
        <v/>
      </c>
      <c r="N56" s="77" t="str">
        <f t="shared" si="14"/>
        <v/>
      </c>
      <c r="O56" s="1"/>
      <c r="P56" s="1"/>
      <c r="Q56" s="1"/>
      <c r="R56" s="1"/>
      <c r="S56" s="1"/>
      <c r="T56" s="1"/>
      <c r="U56" s="1"/>
      <c r="V56" s="1"/>
      <c r="W56" s="1"/>
      <c r="X56" s="1"/>
      <c r="Y56" s="1"/>
      <c r="Z56" s="1"/>
      <c r="AA56" s="1"/>
      <c r="AB56" s="1"/>
      <c r="AC56" s="1"/>
      <c r="AD56" s="1"/>
      <c r="AE56" s="1"/>
      <c r="AF56" s="1"/>
      <c r="AG56" s="1"/>
      <c r="AH56" s="1"/>
      <c r="AI56" s="1"/>
      <c r="AJ56" s="1"/>
    </row>
    <row r="57" spans="1:36" ht="15.75" customHeight="1">
      <c r="A57" s="78" t="str">
        <f t="shared" si="15"/>
        <v/>
      </c>
      <c r="B57" s="75" t="str">
        <f t="shared" si="3"/>
        <v/>
      </c>
      <c r="C57" s="76" t="str">
        <f t="shared" si="4"/>
        <v/>
      </c>
      <c r="D57" s="75" t="str">
        <f t="shared" si="5"/>
        <v/>
      </c>
      <c r="E57" s="75" t="str">
        <f t="shared" si="6"/>
        <v/>
      </c>
      <c r="F57" s="76" t="str">
        <f t="shared" si="7"/>
        <v/>
      </c>
      <c r="G57" s="77" t="str">
        <f t="shared" si="8"/>
        <v/>
      </c>
      <c r="H57" s="78" t="str">
        <f t="shared" si="16"/>
        <v/>
      </c>
      <c r="I57" s="75" t="str">
        <f t="shared" si="9"/>
        <v/>
      </c>
      <c r="J57" s="76" t="str">
        <f t="shared" si="10"/>
        <v/>
      </c>
      <c r="K57" s="75" t="str">
        <f t="shared" si="11"/>
        <v/>
      </c>
      <c r="L57" s="75" t="str">
        <f t="shared" si="12"/>
        <v/>
      </c>
      <c r="M57" s="76" t="str">
        <f t="shared" si="13"/>
        <v/>
      </c>
      <c r="N57" s="77" t="str">
        <f t="shared" si="14"/>
        <v/>
      </c>
      <c r="O57" s="1"/>
      <c r="P57" s="1"/>
      <c r="Q57" s="1"/>
      <c r="R57" s="1"/>
      <c r="S57" s="1"/>
      <c r="T57" s="1"/>
      <c r="U57" s="1"/>
      <c r="V57" s="1"/>
      <c r="W57" s="1"/>
      <c r="X57" s="1"/>
      <c r="Y57" s="1"/>
      <c r="Z57" s="1"/>
      <c r="AA57" s="1"/>
      <c r="AB57" s="1"/>
      <c r="AC57" s="1"/>
      <c r="AD57" s="1"/>
      <c r="AE57" s="1"/>
      <c r="AF57" s="1"/>
      <c r="AG57" s="1"/>
      <c r="AH57" s="1"/>
      <c r="AI57" s="1"/>
      <c r="AJ57" s="1"/>
    </row>
    <row r="58" spans="1:36" ht="15.75" customHeight="1">
      <c r="A58" s="78" t="str">
        <f t="shared" si="15"/>
        <v/>
      </c>
      <c r="B58" s="75" t="str">
        <f t="shared" si="3"/>
        <v/>
      </c>
      <c r="C58" s="76" t="str">
        <f t="shared" si="4"/>
        <v/>
      </c>
      <c r="D58" s="75" t="str">
        <f t="shared" si="5"/>
        <v/>
      </c>
      <c r="E58" s="75" t="str">
        <f t="shared" si="6"/>
        <v/>
      </c>
      <c r="F58" s="76" t="str">
        <f t="shared" si="7"/>
        <v/>
      </c>
      <c r="G58" s="77" t="str">
        <f t="shared" si="8"/>
        <v/>
      </c>
      <c r="H58" s="78" t="str">
        <f t="shared" si="16"/>
        <v/>
      </c>
      <c r="I58" s="75" t="str">
        <f t="shared" si="9"/>
        <v/>
      </c>
      <c r="J58" s="76" t="str">
        <f t="shared" si="10"/>
        <v/>
      </c>
      <c r="K58" s="75" t="str">
        <f t="shared" si="11"/>
        <v/>
      </c>
      <c r="L58" s="75" t="str">
        <f t="shared" si="12"/>
        <v/>
      </c>
      <c r="M58" s="76" t="str">
        <f t="shared" si="13"/>
        <v/>
      </c>
      <c r="N58" s="77" t="str">
        <f t="shared" si="14"/>
        <v/>
      </c>
      <c r="O58" s="1"/>
      <c r="P58" s="1"/>
      <c r="Q58" s="1"/>
      <c r="R58" s="1"/>
      <c r="S58" s="1"/>
      <c r="T58" s="1"/>
      <c r="U58" s="1"/>
      <c r="V58" s="1"/>
      <c r="W58" s="1"/>
      <c r="X58" s="1"/>
      <c r="Y58" s="1"/>
      <c r="Z58" s="1"/>
      <c r="AA58" s="1"/>
      <c r="AB58" s="1"/>
      <c r="AC58" s="1"/>
      <c r="AD58" s="1"/>
      <c r="AE58" s="1"/>
      <c r="AF58" s="1"/>
      <c r="AG58" s="1"/>
      <c r="AH58" s="1"/>
      <c r="AI58" s="1"/>
      <c r="AJ58" s="1"/>
    </row>
    <row r="59" spans="1:36" ht="15.75" customHeight="1">
      <c r="A59" s="78" t="str">
        <f t="shared" si="15"/>
        <v/>
      </c>
      <c r="B59" s="75" t="str">
        <f t="shared" si="3"/>
        <v/>
      </c>
      <c r="C59" s="76" t="str">
        <f t="shared" si="4"/>
        <v/>
      </c>
      <c r="D59" s="75" t="str">
        <f t="shared" si="5"/>
        <v/>
      </c>
      <c r="E59" s="75" t="str">
        <f t="shared" si="6"/>
        <v/>
      </c>
      <c r="F59" s="76" t="str">
        <f t="shared" si="7"/>
        <v/>
      </c>
      <c r="G59" s="77" t="str">
        <f t="shared" si="8"/>
        <v/>
      </c>
      <c r="H59" s="78" t="str">
        <f t="shared" si="16"/>
        <v/>
      </c>
      <c r="I59" s="75" t="str">
        <f t="shared" si="9"/>
        <v/>
      </c>
      <c r="J59" s="76" t="str">
        <f t="shared" si="10"/>
        <v/>
      </c>
      <c r="K59" s="75" t="str">
        <f t="shared" si="11"/>
        <v/>
      </c>
      <c r="L59" s="75" t="str">
        <f t="shared" si="12"/>
        <v/>
      </c>
      <c r="M59" s="76" t="str">
        <f t="shared" si="13"/>
        <v/>
      </c>
      <c r="N59" s="77" t="str">
        <f t="shared" si="14"/>
        <v/>
      </c>
      <c r="O59" s="1"/>
      <c r="P59" s="1"/>
      <c r="Q59" s="1"/>
      <c r="R59" s="1"/>
      <c r="S59" s="1"/>
      <c r="T59" s="1"/>
      <c r="U59" s="1"/>
      <c r="V59" s="1"/>
      <c r="W59" s="1"/>
      <c r="X59" s="1"/>
      <c r="Y59" s="1"/>
      <c r="Z59" s="1"/>
      <c r="AA59" s="1"/>
      <c r="AB59" s="1"/>
      <c r="AC59" s="1"/>
      <c r="AD59" s="1"/>
      <c r="AE59" s="1"/>
      <c r="AF59" s="1"/>
      <c r="AG59" s="1"/>
      <c r="AH59" s="1"/>
      <c r="AI59" s="1"/>
      <c r="AJ59" s="1"/>
    </row>
    <row r="60" spans="1:36" ht="15.75" customHeight="1">
      <c r="A60" s="78" t="str">
        <f t="shared" si="15"/>
        <v/>
      </c>
      <c r="B60" s="75" t="str">
        <f t="shared" si="3"/>
        <v/>
      </c>
      <c r="C60" s="76" t="str">
        <f t="shared" si="4"/>
        <v/>
      </c>
      <c r="D60" s="75" t="str">
        <f t="shared" si="5"/>
        <v/>
      </c>
      <c r="E60" s="75" t="str">
        <f t="shared" si="6"/>
        <v/>
      </c>
      <c r="F60" s="76" t="str">
        <f t="shared" si="7"/>
        <v/>
      </c>
      <c r="G60" s="77" t="str">
        <f t="shared" si="8"/>
        <v/>
      </c>
      <c r="H60" s="78" t="str">
        <f t="shared" si="16"/>
        <v/>
      </c>
      <c r="I60" s="75" t="str">
        <f t="shared" si="9"/>
        <v/>
      </c>
      <c r="J60" s="76" t="str">
        <f t="shared" si="10"/>
        <v/>
      </c>
      <c r="K60" s="75" t="str">
        <f t="shared" si="11"/>
        <v/>
      </c>
      <c r="L60" s="75" t="str">
        <f t="shared" si="12"/>
        <v/>
      </c>
      <c r="M60" s="76" t="str">
        <f t="shared" si="13"/>
        <v/>
      </c>
      <c r="N60" s="77" t="str">
        <f t="shared" si="14"/>
        <v/>
      </c>
      <c r="O60" s="1"/>
      <c r="P60" s="1"/>
      <c r="Q60" s="1"/>
      <c r="R60" s="1"/>
      <c r="S60" s="1"/>
      <c r="T60" s="1"/>
      <c r="U60" s="1"/>
      <c r="V60" s="1"/>
      <c r="W60" s="1"/>
      <c r="X60" s="1"/>
      <c r="Y60" s="1"/>
      <c r="Z60" s="1"/>
      <c r="AA60" s="1"/>
      <c r="AB60" s="1"/>
      <c r="AC60" s="1"/>
      <c r="AD60" s="1"/>
      <c r="AE60" s="1"/>
      <c r="AF60" s="1"/>
      <c r="AG60" s="1"/>
      <c r="AH60" s="1"/>
      <c r="AI60" s="1"/>
      <c r="AJ60" s="1"/>
    </row>
    <row r="61" spans="1:36" ht="15.75" customHeight="1">
      <c r="A61" s="78" t="str">
        <f t="shared" si="15"/>
        <v/>
      </c>
      <c r="B61" s="75" t="str">
        <f t="shared" si="3"/>
        <v/>
      </c>
      <c r="C61" s="76" t="str">
        <f t="shared" si="4"/>
        <v/>
      </c>
      <c r="D61" s="75" t="str">
        <f t="shared" si="5"/>
        <v/>
      </c>
      <c r="E61" s="75" t="str">
        <f t="shared" si="6"/>
        <v/>
      </c>
      <c r="F61" s="76" t="str">
        <f t="shared" si="7"/>
        <v/>
      </c>
      <c r="G61" s="77" t="str">
        <f t="shared" si="8"/>
        <v/>
      </c>
      <c r="H61" s="78" t="str">
        <f t="shared" si="16"/>
        <v/>
      </c>
      <c r="I61" s="75" t="str">
        <f t="shared" si="9"/>
        <v/>
      </c>
      <c r="J61" s="76" t="str">
        <f t="shared" si="10"/>
        <v/>
      </c>
      <c r="K61" s="75" t="str">
        <f t="shared" si="11"/>
        <v/>
      </c>
      <c r="L61" s="75" t="str">
        <f t="shared" si="12"/>
        <v/>
      </c>
      <c r="M61" s="76" t="str">
        <f t="shared" si="13"/>
        <v/>
      </c>
      <c r="N61" s="77" t="str">
        <f t="shared" si="14"/>
        <v/>
      </c>
      <c r="O61" s="1"/>
      <c r="P61" s="1"/>
      <c r="Q61" s="1"/>
      <c r="R61" s="1"/>
      <c r="S61" s="1"/>
      <c r="T61" s="1"/>
      <c r="U61" s="1"/>
      <c r="V61" s="1"/>
      <c r="W61" s="1"/>
      <c r="X61" s="1"/>
      <c r="Y61" s="1"/>
      <c r="Z61" s="1"/>
      <c r="AA61" s="1"/>
      <c r="AB61" s="1"/>
      <c r="AC61" s="1"/>
      <c r="AD61" s="1"/>
      <c r="AE61" s="1"/>
      <c r="AF61" s="1"/>
      <c r="AG61" s="1"/>
      <c r="AH61" s="1"/>
      <c r="AI61" s="1"/>
      <c r="AJ61" s="1"/>
    </row>
    <row r="62" spans="1:36" ht="15.75" customHeight="1">
      <c r="A62" s="78" t="str">
        <f t="shared" si="15"/>
        <v/>
      </c>
      <c r="B62" s="75" t="str">
        <f t="shared" si="3"/>
        <v/>
      </c>
      <c r="C62" s="76" t="str">
        <f t="shared" si="4"/>
        <v/>
      </c>
      <c r="D62" s="75" t="str">
        <f t="shared" si="5"/>
        <v/>
      </c>
      <c r="E62" s="75" t="str">
        <f t="shared" si="6"/>
        <v/>
      </c>
      <c r="F62" s="76" t="str">
        <f t="shared" si="7"/>
        <v/>
      </c>
      <c r="G62" s="77" t="str">
        <f t="shared" si="8"/>
        <v/>
      </c>
      <c r="H62" s="78" t="str">
        <f t="shared" si="16"/>
        <v/>
      </c>
      <c r="I62" s="75" t="str">
        <f t="shared" si="9"/>
        <v/>
      </c>
      <c r="J62" s="76" t="str">
        <f t="shared" si="10"/>
        <v/>
      </c>
      <c r="K62" s="75" t="str">
        <f t="shared" si="11"/>
        <v/>
      </c>
      <c r="L62" s="75" t="str">
        <f t="shared" si="12"/>
        <v/>
      </c>
      <c r="M62" s="76" t="str">
        <f t="shared" si="13"/>
        <v/>
      </c>
      <c r="N62" s="77" t="str">
        <f t="shared" si="14"/>
        <v/>
      </c>
      <c r="O62" s="1"/>
      <c r="P62" s="1"/>
      <c r="Q62" s="1"/>
      <c r="R62" s="1"/>
      <c r="S62" s="1"/>
      <c r="T62" s="1"/>
      <c r="U62" s="1"/>
      <c r="V62" s="1"/>
      <c r="W62" s="1"/>
      <c r="X62" s="1"/>
      <c r="Y62" s="1"/>
      <c r="Z62" s="1"/>
      <c r="AA62" s="1"/>
      <c r="AB62" s="1"/>
      <c r="AC62" s="1"/>
      <c r="AD62" s="1"/>
      <c r="AE62" s="1"/>
      <c r="AF62" s="1"/>
      <c r="AG62" s="1"/>
      <c r="AH62" s="1"/>
      <c r="AI62" s="1"/>
      <c r="AJ62" s="1"/>
    </row>
    <row r="63" spans="1:36" ht="15.75" customHeight="1">
      <c r="A63" s="78" t="str">
        <f t="shared" si="15"/>
        <v/>
      </c>
      <c r="B63" s="75" t="str">
        <f t="shared" si="3"/>
        <v/>
      </c>
      <c r="C63" s="76" t="str">
        <f t="shared" si="4"/>
        <v/>
      </c>
      <c r="D63" s="75" t="str">
        <f t="shared" si="5"/>
        <v/>
      </c>
      <c r="E63" s="75" t="str">
        <f t="shared" si="6"/>
        <v/>
      </c>
      <c r="F63" s="76" t="str">
        <f t="shared" si="7"/>
        <v/>
      </c>
      <c r="G63" s="77" t="str">
        <f t="shared" si="8"/>
        <v/>
      </c>
      <c r="H63" s="78" t="str">
        <f t="shared" si="16"/>
        <v/>
      </c>
      <c r="I63" s="75" t="str">
        <f t="shared" si="9"/>
        <v/>
      </c>
      <c r="J63" s="76" t="str">
        <f t="shared" si="10"/>
        <v/>
      </c>
      <c r="K63" s="75" t="str">
        <f t="shared" si="11"/>
        <v/>
      </c>
      <c r="L63" s="75" t="str">
        <f t="shared" si="12"/>
        <v/>
      </c>
      <c r="M63" s="76" t="str">
        <f t="shared" si="13"/>
        <v/>
      </c>
      <c r="N63" s="77" t="str">
        <f t="shared" si="14"/>
        <v/>
      </c>
      <c r="O63" s="1"/>
      <c r="P63" s="1"/>
      <c r="Q63" s="1"/>
      <c r="R63" s="1"/>
      <c r="S63" s="1"/>
      <c r="T63" s="1"/>
      <c r="U63" s="1"/>
      <c r="V63" s="1"/>
      <c r="W63" s="1"/>
      <c r="X63" s="1"/>
      <c r="Y63" s="1"/>
      <c r="Z63" s="1"/>
      <c r="AA63" s="1"/>
      <c r="AB63" s="1"/>
      <c r="AC63" s="1"/>
      <c r="AD63" s="1"/>
      <c r="AE63" s="1"/>
      <c r="AF63" s="1"/>
      <c r="AG63" s="1"/>
      <c r="AH63" s="1"/>
      <c r="AI63" s="1"/>
      <c r="AJ63" s="1"/>
    </row>
    <row r="64" spans="1:36" ht="15.75" customHeight="1">
      <c r="A64" s="78" t="str">
        <f t="shared" si="15"/>
        <v/>
      </c>
      <c r="B64" s="75" t="str">
        <f t="shared" si="3"/>
        <v/>
      </c>
      <c r="C64" s="76" t="str">
        <f t="shared" si="4"/>
        <v/>
      </c>
      <c r="D64" s="75" t="str">
        <f t="shared" si="5"/>
        <v/>
      </c>
      <c r="E64" s="75" t="str">
        <f t="shared" si="6"/>
        <v/>
      </c>
      <c r="F64" s="76" t="str">
        <f t="shared" si="7"/>
        <v/>
      </c>
      <c r="G64" s="77" t="str">
        <f t="shared" si="8"/>
        <v/>
      </c>
      <c r="H64" s="78" t="str">
        <f t="shared" si="16"/>
        <v/>
      </c>
      <c r="I64" s="75" t="str">
        <f t="shared" si="9"/>
        <v/>
      </c>
      <c r="J64" s="76" t="str">
        <f t="shared" si="10"/>
        <v/>
      </c>
      <c r="K64" s="75" t="str">
        <f t="shared" si="11"/>
        <v/>
      </c>
      <c r="L64" s="75" t="str">
        <f t="shared" si="12"/>
        <v/>
      </c>
      <c r="M64" s="76" t="str">
        <f t="shared" si="13"/>
        <v/>
      </c>
      <c r="N64" s="77" t="str">
        <f t="shared" si="14"/>
        <v/>
      </c>
      <c r="O64" s="1"/>
      <c r="P64" s="1"/>
      <c r="Q64" s="1"/>
      <c r="R64" s="1"/>
      <c r="S64" s="1"/>
      <c r="T64" s="1"/>
      <c r="U64" s="1"/>
      <c r="V64" s="1"/>
      <c r="W64" s="1"/>
      <c r="X64" s="1"/>
      <c r="Y64" s="1"/>
      <c r="Z64" s="1"/>
      <c r="AA64" s="1"/>
      <c r="AB64" s="1"/>
      <c r="AC64" s="1"/>
      <c r="AD64" s="1"/>
      <c r="AE64" s="1"/>
      <c r="AF64" s="1"/>
      <c r="AG64" s="1"/>
      <c r="AH64" s="1"/>
      <c r="AI64" s="1"/>
      <c r="AJ64" s="1"/>
    </row>
    <row r="65" spans="1:36" ht="15.75" customHeight="1">
      <c r="A65" s="78" t="str">
        <f t="shared" si="15"/>
        <v/>
      </c>
      <c r="B65" s="75" t="str">
        <f t="shared" si="3"/>
        <v/>
      </c>
      <c r="C65" s="76" t="str">
        <f t="shared" si="4"/>
        <v/>
      </c>
      <c r="D65" s="75" t="str">
        <f t="shared" si="5"/>
        <v/>
      </c>
      <c r="E65" s="75" t="str">
        <f t="shared" si="6"/>
        <v/>
      </c>
      <c r="F65" s="76" t="str">
        <f t="shared" si="7"/>
        <v/>
      </c>
      <c r="G65" s="77" t="str">
        <f t="shared" si="8"/>
        <v/>
      </c>
      <c r="H65" s="78" t="str">
        <f t="shared" si="16"/>
        <v/>
      </c>
      <c r="I65" s="75" t="str">
        <f t="shared" si="9"/>
        <v/>
      </c>
      <c r="J65" s="76" t="str">
        <f t="shared" si="10"/>
        <v/>
      </c>
      <c r="K65" s="75" t="str">
        <f t="shared" si="11"/>
        <v/>
      </c>
      <c r="L65" s="75" t="str">
        <f t="shared" si="12"/>
        <v/>
      </c>
      <c r="M65" s="76" t="str">
        <f t="shared" si="13"/>
        <v/>
      </c>
      <c r="N65" s="77" t="str">
        <f t="shared" si="14"/>
        <v/>
      </c>
      <c r="O65" s="1"/>
      <c r="P65" s="1"/>
      <c r="Q65" s="1"/>
      <c r="R65" s="1"/>
      <c r="S65" s="1"/>
      <c r="T65" s="1"/>
      <c r="U65" s="1"/>
      <c r="V65" s="1"/>
      <c r="W65" s="1"/>
      <c r="X65" s="1"/>
      <c r="Y65" s="1"/>
      <c r="Z65" s="1"/>
      <c r="AA65" s="1"/>
      <c r="AB65" s="1"/>
      <c r="AC65" s="1"/>
      <c r="AD65" s="1"/>
      <c r="AE65" s="1"/>
      <c r="AF65" s="1"/>
      <c r="AG65" s="1"/>
      <c r="AH65" s="1"/>
      <c r="AI65" s="1"/>
      <c r="AJ65" s="1"/>
    </row>
    <row r="66" spans="1:36" ht="15.75" customHeight="1">
      <c r="A66" s="78" t="str">
        <f t="shared" si="15"/>
        <v/>
      </c>
      <c r="B66" s="75" t="str">
        <f t="shared" si="3"/>
        <v/>
      </c>
      <c r="C66" s="76" t="str">
        <f t="shared" si="4"/>
        <v/>
      </c>
      <c r="D66" s="75" t="str">
        <f t="shared" si="5"/>
        <v/>
      </c>
      <c r="E66" s="75" t="str">
        <f t="shared" si="6"/>
        <v/>
      </c>
      <c r="F66" s="76" t="str">
        <f t="shared" si="7"/>
        <v/>
      </c>
      <c r="G66" s="77" t="str">
        <f t="shared" si="8"/>
        <v/>
      </c>
      <c r="H66" s="78" t="str">
        <f t="shared" si="16"/>
        <v/>
      </c>
      <c r="I66" s="75" t="str">
        <f t="shared" si="9"/>
        <v/>
      </c>
      <c r="J66" s="76" t="str">
        <f t="shared" si="10"/>
        <v/>
      </c>
      <c r="K66" s="75" t="str">
        <f t="shared" si="11"/>
        <v/>
      </c>
      <c r="L66" s="75" t="str">
        <f t="shared" si="12"/>
        <v/>
      </c>
      <c r="M66" s="76" t="str">
        <f t="shared" si="13"/>
        <v/>
      </c>
      <c r="N66" s="77" t="str">
        <f t="shared" si="14"/>
        <v/>
      </c>
      <c r="O66" s="1"/>
      <c r="P66" s="1"/>
      <c r="Q66" s="1"/>
      <c r="R66" s="1"/>
      <c r="S66" s="1"/>
      <c r="T66" s="1"/>
      <c r="U66" s="1"/>
      <c r="V66" s="1"/>
      <c r="W66" s="1"/>
      <c r="X66" s="1"/>
      <c r="Y66" s="1"/>
      <c r="Z66" s="1"/>
      <c r="AA66" s="1"/>
      <c r="AB66" s="1"/>
      <c r="AC66" s="1"/>
      <c r="AD66" s="1"/>
      <c r="AE66" s="1"/>
      <c r="AF66" s="1"/>
      <c r="AG66" s="1"/>
      <c r="AH66" s="1"/>
      <c r="AI66" s="1"/>
      <c r="AJ66" s="1"/>
    </row>
    <row r="67" spans="1:36" ht="15.75" customHeight="1">
      <c r="A67" s="78" t="str">
        <f t="shared" si="15"/>
        <v/>
      </c>
      <c r="B67" s="75" t="str">
        <f t="shared" si="3"/>
        <v/>
      </c>
      <c r="C67" s="76" t="str">
        <f t="shared" si="4"/>
        <v/>
      </c>
      <c r="D67" s="75" t="str">
        <f t="shared" si="5"/>
        <v/>
      </c>
      <c r="E67" s="75" t="str">
        <f t="shared" si="6"/>
        <v/>
      </c>
      <c r="F67" s="76" t="str">
        <f t="shared" si="7"/>
        <v/>
      </c>
      <c r="G67" s="77" t="str">
        <f t="shared" si="8"/>
        <v/>
      </c>
      <c r="H67" s="78" t="str">
        <f t="shared" si="16"/>
        <v/>
      </c>
      <c r="I67" s="75" t="str">
        <f t="shared" si="9"/>
        <v/>
      </c>
      <c r="J67" s="76" t="str">
        <f t="shared" si="10"/>
        <v/>
      </c>
      <c r="K67" s="75" t="str">
        <f t="shared" si="11"/>
        <v/>
      </c>
      <c r="L67" s="75" t="str">
        <f t="shared" si="12"/>
        <v/>
      </c>
      <c r="M67" s="76" t="str">
        <f t="shared" si="13"/>
        <v/>
      </c>
      <c r="N67" s="77" t="str">
        <f t="shared" si="14"/>
        <v/>
      </c>
      <c r="O67" s="1"/>
      <c r="P67" s="1"/>
      <c r="Q67" s="1"/>
      <c r="R67" s="1"/>
      <c r="S67" s="1"/>
      <c r="T67" s="1"/>
      <c r="U67" s="1"/>
      <c r="V67" s="1"/>
      <c r="W67" s="1"/>
      <c r="X67" s="1"/>
      <c r="Y67" s="1"/>
      <c r="Z67" s="1"/>
      <c r="AA67" s="1"/>
      <c r="AB67" s="1"/>
      <c r="AC67" s="1"/>
      <c r="AD67" s="1"/>
      <c r="AE67" s="1"/>
      <c r="AF67" s="1"/>
      <c r="AG67" s="1"/>
      <c r="AH67" s="1"/>
      <c r="AI67" s="1"/>
      <c r="AJ67" s="1"/>
    </row>
    <row r="68" spans="1:36" ht="15.75" customHeight="1">
      <c r="A68" s="78" t="str">
        <f t="shared" si="15"/>
        <v/>
      </c>
      <c r="B68" s="75" t="str">
        <f t="shared" si="3"/>
        <v/>
      </c>
      <c r="C68" s="76" t="str">
        <f t="shared" si="4"/>
        <v/>
      </c>
      <c r="D68" s="75" t="str">
        <f t="shared" si="5"/>
        <v/>
      </c>
      <c r="E68" s="75" t="str">
        <f t="shared" si="6"/>
        <v/>
      </c>
      <c r="F68" s="76" t="str">
        <f t="shared" si="7"/>
        <v/>
      </c>
      <c r="G68" s="77" t="str">
        <f t="shared" si="8"/>
        <v/>
      </c>
      <c r="H68" s="78" t="str">
        <f t="shared" si="16"/>
        <v/>
      </c>
      <c r="I68" s="75" t="str">
        <f t="shared" si="9"/>
        <v/>
      </c>
      <c r="J68" s="76" t="str">
        <f t="shared" si="10"/>
        <v/>
      </c>
      <c r="K68" s="75" t="str">
        <f t="shared" si="11"/>
        <v/>
      </c>
      <c r="L68" s="75" t="str">
        <f t="shared" si="12"/>
        <v/>
      </c>
      <c r="M68" s="76" t="str">
        <f t="shared" si="13"/>
        <v/>
      </c>
      <c r="N68" s="77" t="str">
        <f t="shared" si="14"/>
        <v/>
      </c>
      <c r="O68" s="1"/>
      <c r="P68" s="1"/>
      <c r="Q68" s="1"/>
      <c r="R68" s="1"/>
      <c r="S68" s="1"/>
      <c r="T68" s="1"/>
      <c r="U68" s="1"/>
      <c r="V68" s="1"/>
      <c r="W68" s="1"/>
      <c r="X68" s="1"/>
      <c r="Y68" s="1"/>
      <c r="Z68" s="1"/>
      <c r="AA68" s="1"/>
      <c r="AB68" s="1"/>
      <c r="AC68" s="1"/>
      <c r="AD68" s="1"/>
      <c r="AE68" s="1"/>
      <c r="AF68" s="1"/>
      <c r="AG68" s="1"/>
      <c r="AH68" s="1"/>
      <c r="AI68" s="1"/>
      <c r="AJ68" s="1"/>
    </row>
    <row r="69" spans="1:36" ht="15.75" customHeight="1">
      <c r="A69" s="78" t="str">
        <f t="shared" si="15"/>
        <v/>
      </c>
      <c r="B69" s="75" t="str">
        <f t="shared" si="3"/>
        <v/>
      </c>
      <c r="C69" s="76" t="str">
        <f t="shared" si="4"/>
        <v/>
      </c>
      <c r="D69" s="75" t="str">
        <f t="shared" si="5"/>
        <v/>
      </c>
      <c r="E69" s="75" t="str">
        <f t="shared" si="6"/>
        <v/>
      </c>
      <c r="F69" s="76" t="str">
        <f t="shared" si="7"/>
        <v/>
      </c>
      <c r="G69" s="77" t="str">
        <f t="shared" si="8"/>
        <v/>
      </c>
      <c r="H69" s="78" t="str">
        <f t="shared" si="16"/>
        <v/>
      </c>
      <c r="I69" s="75" t="str">
        <f t="shared" si="9"/>
        <v/>
      </c>
      <c r="J69" s="76" t="str">
        <f t="shared" si="10"/>
        <v/>
      </c>
      <c r="K69" s="75" t="str">
        <f t="shared" si="11"/>
        <v/>
      </c>
      <c r="L69" s="75" t="str">
        <f t="shared" si="12"/>
        <v/>
      </c>
      <c r="M69" s="76" t="str">
        <f t="shared" si="13"/>
        <v/>
      </c>
      <c r="N69" s="77" t="str">
        <f t="shared" si="14"/>
        <v/>
      </c>
      <c r="O69" s="1"/>
      <c r="P69" s="1"/>
      <c r="Q69" s="1"/>
      <c r="R69" s="1"/>
      <c r="S69" s="1"/>
      <c r="T69" s="1"/>
      <c r="U69" s="1"/>
      <c r="V69" s="1"/>
      <c r="W69" s="1"/>
      <c r="X69" s="1"/>
      <c r="Y69" s="1"/>
      <c r="Z69" s="1"/>
      <c r="AA69" s="1"/>
      <c r="AB69" s="1"/>
      <c r="AC69" s="1"/>
      <c r="AD69" s="1"/>
      <c r="AE69" s="1"/>
      <c r="AF69" s="1"/>
      <c r="AG69" s="1"/>
      <c r="AH69" s="1"/>
      <c r="AI69" s="1"/>
      <c r="AJ69" s="1"/>
    </row>
    <row r="70" spans="1:36" ht="15.75" customHeight="1">
      <c r="A70" s="78" t="str">
        <f t="shared" si="15"/>
        <v/>
      </c>
      <c r="B70" s="75" t="str">
        <f t="shared" si="3"/>
        <v/>
      </c>
      <c r="C70" s="76" t="str">
        <f t="shared" si="4"/>
        <v/>
      </c>
      <c r="D70" s="75" t="str">
        <f t="shared" si="5"/>
        <v/>
      </c>
      <c r="E70" s="75" t="str">
        <f t="shared" si="6"/>
        <v/>
      </c>
      <c r="F70" s="76" t="str">
        <f t="shared" si="7"/>
        <v/>
      </c>
      <c r="G70" s="77" t="str">
        <f t="shared" si="8"/>
        <v/>
      </c>
      <c r="H70" s="78" t="str">
        <f t="shared" si="16"/>
        <v/>
      </c>
      <c r="I70" s="75" t="str">
        <f t="shared" si="9"/>
        <v/>
      </c>
      <c r="J70" s="76" t="str">
        <f t="shared" si="10"/>
        <v/>
      </c>
      <c r="K70" s="75" t="str">
        <f t="shared" si="11"/>
        <v/>
      </c>
      <c r="L70" s="75" t="str">
        <f t="shared" si="12"/>
        <v/>
      </c>
      <c r="M70" s="76" t="str">
        <f t="shared" si="13"/>
        <v/>
      </c>
      <c r="N70" s="77" t="str">
        <f t="shared" si="14"/>
        <v/>
      </c>
      <c r="O70" s="1"/>
      <c r="P70" s="1"/>
      <c r="Q70" s="1"/>
      <c r="R70" s="1"/>
      <c r="S70" s="1"/>
      <c r="T70" s="1"/>
      <c r="U70" s="1"/>
      <c r="V70" s="1"/>
      <c r="W70" s="1"/>
      <c r="X70" s="1"/>
      <c r="Y70" s="1"/>
      <c r="Z70" s="1"/>
      <c r="AA70" s="1"/>
      <c r="AB70" s="1"/>
      <c r="AC70" s="1"/>
      <c r="AD70" s="1"/>
      <c r="AE70" s="1"/>
      <c r="AF70" s="1"/>
      <c r="AG70" s="1"/>
      <c r="AH70" s="1"/>
      <c r="AI70" s="1"/>
      <c r="AJ70" s="1"/>
    </row>
    <row r="71" spans="1:36" ht="15.75" customHeight="1">
      <c r="A71" s="78" t="str">
        <f t="shared" si="15"/>
        <v/>
      </c>
      <c r="B71" s="75" t="str">
        <f t="shared" si="3"/>
        <v/>
      </c>
      <c r="C71" s="76" t="str">
        <f t="shared" si="4"/>
        <v/>
      </c>
      <c r="D71" s="75" t="str">
        <f t="shared" si="5"/>
        <v/>
      </c>
      <c r="E71" s="75" t="str">
        <f t="shared" si="6"/>
        <v/>
      </c>
      <c r="F71" s="76" t="str">
        <f t="shared" si="7"/>
        <v/>
      </c>
      <c r="G71" s="77" t="str">
        <f t="shared" si="8"/>
        <v/>
      </c>
      <c r="H71" s="78" t="str">
        <f t="shared" si="16"/>
        <v/>
      </c>
      <c r="I71" s="75" t="str">
        <f t="shared" si="9"/>
        <v/>
      </c>
      <c r="J71" s="76" t="str">
        <f t="shared" si="10"/>
        <v/>
      </c>
      <c r="K71" s="75" t="str">
        <f t="shared" si="11"/>
        <v/>
      </c>
      <c r="L71" s="75" t="str">
        <f t="shared" si="12"/>
        <v/>
      </c>
      <c r="M71" s="76" t="str">
        <f t="shared" si="13"/>
        <v/>
      </c>
      <c r="N71" s="77" t="str">
        <f t="shared" si="14"/>
        <v/>
      </c>
      <c r="O71" s="1"/>
      <c r="P71" s="1"/>
      <c r="Q71" s="1"/>
      <c r="R71" s="1"/>
      <c r="S71" s="1"/>
      <c r="T71" s="1"/>
      <c r="U71" s="1"/>
      <c r="V71" s="1"/>
      <c r="W71" s="1"/>
      <c r="X71" s="1"/>
      <c r="Y71" s="1"/>
      <c r="Z71" s="1"/>
      <c r="AA71" s="1"/>
      <c r="AB71" s="1"/>
      <c r="AC71" s="1"/>
      <c r="AD71" s="1"/>
      <c r="AE71" s="1"/>
      <c r="AF71" s="1"/>
      <c r="AG71" s="1"/>
      <c r="AH71" s="1"/>
      <c r="AI71" s="1"/>
      <c r="AJ71" s="1"/>
    </row>
    <row r="72" spans="1:36" ht="15.75" customHeight="1">
      <c r="A72" s="78" t="str">
        <f t="shared" si="15"/>
        <v/>
      </c>
      <c r="B72" s="75" t="str">
        <f t="shared" si="3"/>
        <v/>
      </c>
      <c r="C72" s="76" t="str">
        <f t="shared" si="4"/>
        <v/>
      </c>
      <c r="D72" s="75" t="str">
        <f t="shared" si="5"/>
        <v/>
      </c>
      <c r="E72" s="75" t="str">
        <f t="shared" si="6"/>
        <v/>
      </c>
      <c r="F72" s="76" t="str">
        <f t="shared" si="7"/>
        <v/>
      </c>
      <c r="G72" s="77" t="str">
        <f t="shared" si="8"/>
        <v/>
      </c>
      <c r="H72" s="78" t="str">
        <f t="shared" si="16"/>
        <v/>
      </c>
      <c r="I72" s="75" t="str">
        <f t="shared" si="9"/>
        <v/>
      </c>
      <c r="J72" s="76" t="str">
        <f t="shared" si="10"/>
        <v/>
      </c>
      <c r="K72" s="75" t="str">
        <f t="shared" si="11"/>
        <v/>
      </c>
      <c r="L72" s="75" t="str">
        <f t="shared" si="12"/>
        <v/>
      </c>
      <c r="M72" s="76" t="str">
        <f t="shared" si="13"/>
        <v/>
      </c>
      <c r="N72" s="77" t="str">
        <f t="shared" si="14"/>
        <v/>
      </c>
      <c r="O72" s="1"/>
      <c r="P72" s="1"/>
      <c r="Q72" s="1"/>
      <c r="R72" s="1"/>
      <c r="S72" s="1"/>
      <c r="T72" s="1"/>
      <c r="U72" s="1"/>
      <c r="V72" s="1"/>
      <c r="W72" s="1"/>
      <c r="X72" s="1"/>
      <c r="Y72" s="1"/>
      <c r="Z72" s="1"/>
      <c r="AA72" s="1"/>
      <c r="AB72" s="1"/>
      <c r="AC72" s="1"/>
      <c r="AD72" s="1"/>
      <c r="AE72" s="1"/>
      <c r="AF72" s="1"/>
      <c r="AG72" s="1"/>
      <c r="AH72" s="1"/>
      <c r="AI72" s="1"/>
      <c r="AJ72" s="1"/>
    </row>
    <row r="73" spans="1:36" ht="15.75" customHeight="1">
      <c r="A73" s="78" t="str">
        <f t="shared" si="15"/>
        <v/>
      </c>
      <c r="B73" s="75" t="str">
        <f t="shared" si="3"/>
        <v/>
      </c>
      <c r="C73" s="76" t="str">
        <f t="shared" si="4"/>
        <v/>
      </c>
      <c r="D73" s="75" t="str">
        <f t="shared" si="5"/>
        <v/>
      </c>
      <c r="E73" s="75" t="str">
        <f t="shared" si="6"/>
        <v/>
      </c>
      <c r="F73" s="76" t="str">
        <f t="shared" si="7"/>
        <v/>
      </c>
      <c r="G73" s="77" t="str">
        <f t="shared" si="8"/>
        <v/>
      </c>
      <c r="H73" s="78" t="str">
        <f t="shared" si="16"/>
        <v/>
      </c>
      <c r="I73" s="75" t="str">
        <f t="shared" si="9"/>
        <v/>
      </c>
      <c r="J73" s="76" t="str">
        <f t="shared" si="10"/>
        <v/>
      </c>
      <c r="K73" s="75" t="str">
        <f t="shared" si="11"/>
        <v/>
      </c>
      <c r="L73" s="75" t="str">
        <f t="shared" si="12"/>
        <v/>
      </c>
      <c r="M73" s="76" t="str">
        <f t="shared" si="13"/>
        <v/>
      </c>
      <c r="N73" s="77" t="str">
        <f t="shared" si="14"/>
        <v/>
      </c>
      <c r="O73" s="1"/>
      <c r="P73" s="1"/>
      <c r="Q73" s="1"/>
      <c r="R73" s="1"/>
      <c r="S73" s="1"/>
      <c r="T73" s="1"/>
      <c r="U73" s="1"/>
      <c r="V73" s="1"/>
      <c r="W73" s="1"/>
      <c r="X73" s="1"/>
      <c r="Y73" s="1"/>
      <c r="Z73" s="1"/>
      <c r="AA73" s="1"/>
      <c r="AB73" s="1"/>
      <c r="AC73" s="1"/>
      <c r="AD73" s="1"/>
      <c r="AE73" s="1"/>
      <c r="AF73" s="1"/>
      <c r="AG73" s="1"/>
      <c r="AH73" s="1"/>
      <c r="AI73" s="1"/>
      <c r="AJ73" s="1"/>
    </row>
    <row r="74" spans="1:36" ht="15.75" customHeight="1">
      <c r="A74" s="78" t="str">
        <f t="shared" si="15"/>
        <v/>
      </c>
      <c r="B74" s="75" t="str">
        <f t="shared" si="3"/>
        <v/>
      </c>
      <c r="C74" s="76" t="str">
        <f t="shared" si="4"/>
        <v/>
      </c>
      <c r="D74" s="75" t="str">
        <f t="shared" si="5"/>
        <v/>
      </c>
      <c r="E74" s="75" t="str">
        <f t="shared" si="6"/>
        <v/>
      </c>
      <c r="F74" s="76" t="str">
        <f t="shared" si="7"/>
        <v/>
      </c>
      <c r="G74" s="77" t="str">
        <f t="shared" si="8"/>
        <v/>
      </c>
      <c r="H74" s="78" t="str">
        <f t="shared" si="16"/>
        <v/>
      </c>
      <c r="I74" s="75" t="str">
        <f t="shared" si="9"/>
        <v/>
      </c>
      <c r="J74" s="76" t="str">
        <f t="shared" si="10"/>
        <v/>
      </c>
      <c r="K74" s="75" t="str">
        <f t="shared" si="11"/>
        <v/>
      </c>
      <c r="L74" s="75" t="str">
        <f t="shared" si="12"/>
        <v/>
      </c>
      <c r="M74" s="76" t="str">
        <f t="shared" si="13"/>
        <v/>
      </c>
      <c r="N74" s="77" t="str">
        <f t="shared" si="14"/>
        <v/>
      </c>
      <c r="O74" s="1"/>
      <c r="P74" s="1"/>
      <c r="Q74" s="1"/>
      <c r="R74" s="1"/>
      <c r="S74" s="1"/>
      <c r="T74" s="1"/>
      <c r="U74" s="1"/>
      <c r="V74" s="1"/>
      <c r="W74" s="1"/>
      <c r="X74" s="1"/>
      <c r="Y74" s="1"/>
      <c r="Z74" s="1"/>
      <c r="AA74" s="1"/>
      <c r="AB74" s="1"/>
      <c r="AC74" s="1"/>
      <c r="AD74" s="1"/>
      <c r="AE74" s="1"/>
      <c r="AF74" s="1"/>
      <c r="AG74" s="1"/>
      <c r="AH74" s="1"/>
      <c r="AI74" s="1"/>
      <c r="AJ74" s="1"/>
    </row>
    <row r="75" spans="1:36" ht="15.75" customHeight="1">
      <c r="A75" s="78" t="str">
        <f t="shared" si="15"/>
        <v/>
      </c>
      <c r="B75" s="75" t="str">
        <f t="shared" si="3"/>
        <v/>
      </c>
      <c r="C75" s="76" t="str">
        <f t="shared" si="4"/>
        <v/>
      </c>
      <c r="D75" s="75" t="str">
        <f t="shared" si="5"/>
        <v/>
      </c>
      <c r="E75" s="75" t="str">
        <f t="shared" si="6"/>
        <v/>
      </c>
      <c r="F75" s="76" t="str">
        <f t="shared" si="7"/>
        <v/>
      </c>
      <c r="G75" s="77" t="str">
        <f t="shared" si="8"/>
        <v/>
      </c>
      <c r="H75" s="78" t="str">
        <f t="shared" si="16"/>
        <v/>
      </c>
      <c r="I75" s="75" t="str">
        <f t="shared" si="9"/>
        <v/>
      </c>
      <c r="J75" s="76" t="str">
        <f t="shared" si="10"/>
        <v/>
      </c>
      <c r="K75" s="75" t="str">
        <f t="shared" si="11"/>
        <v/>
      </c>
      <c r="L75" s="75" t="str">
        <f t="shared" si="12"/>
        <v/>
      </c>
      <c r="M75" s="76" t="str">
        <f t="shared" si="13"/>
        <v/>
      </c>
      <c r="N75" s="77" t="str">
        <f t="shared" si="14"/>
        <v/>
      </c>
      <c r="O75" s="1"/>
      <c r="P75" s="1"/>
      <c r="Q75" s="1"/>
      <c r="R75" s="1"/>
      <c r="S75" s="1"/>
      <c r="T75" s="1"/>
      <c r="U75" s="1"/>
      <c r="V75" s="1"/>
      <c r="W75" s="1"/>
      <c r="X75" s="1"/>
      <c r="Y75" s="1"/>
      <c r="Z75" s="1"/>
      <c r="AA75" s="1"/>
      <c r="AB75" s="1"/>
      <c r="AC75" s="1"/>
      <c r="AD75" s="1"/>
      <c r="AE75" s="1"/>
      <c r="AF75" s="1"/>
      <c r="AG75" s="1"/>
      <c r="AH75" s="1"/>
      <c r="AI75" s="1"/>
      <c r="AJ75" s="1"/>
    </row>
    <row r="76" spans="1:36" ht="15.75" customHeight="1">
      <c r="A76" s="78" t="str">
        <f t="shared" si="15"/>
        <v/>
      </c>
      <c r="B76" s="75" t="str">
        <f t="shared" si="3"/>
        <v/>
      </c>
      <c r="C76" s="76" t="str">
        <f t="shared" si="4"/>
        <v/>
      </c>
      <c r="D76" s="75" t="str">
        <f t="shared" si="5"/>
        <v/>
      </c>
      <c r="E76" s="75" t="str">
        <f t="shared" si="6"/>
        <v/>
      </c>
      <c r="F76" s="76" t="str">
        <f t="shared" si="7"/>
        <v/>
      </c>
      <c r="G76" s="77" t="str">
        <f t="shared" si="8"/>
        <v/>
      </c>
      <c r="H76" s="78" t="str">
        <f t="shared" si="16"/>
        <v/>
      </c>
      <c r="I76" s="75" t="str">
        <f t="shared" si="9"/>
        <v/>
      </c>
      <c r="J76" s="76" t="str">
        <f t="shared" si="10"/>
        <v/>
      </c>
      <c r="K76" s="75" t="str">
        <f t="shared" si="11"/>
        <v/>
      </c>
      <c r="L76" s="75" t="str">
        <f t="shared" si="12"/>
        <v/>
      </c>
      <c r="M76" s="76" t="str">
        <f t="shared" si="13"/>
        <v/>
      </c>
      <c r="N76" s="77" t="str">
        <f t="shared" si="14"/>
        <v/>
      </c>
      <c r="O76" s="1"/>
      <c r="P76" s="1"/>
      <c r="Q76" s="1"/>
      <c r="R76" s="1"/>
      <c r="S76" s="1"/>
      <c r="T76" s="1"/>
      <c r="U76" s="1"/>
      <c r="V76" s="1"/>
      <c r="W76" s="1"/>
      <c r="X76" s="1"/>
      <c r="Y76" s="1"/>
      <c r="Z76" s="1"/>
      <c r="AA76" s="1"/>
      <c r="AB76" s="1"/>
      <c r="AC76" s="1"/>
      <c r="AD76" s="1"/>
      <c r="AE76" s="1"/>
      <c r="AF76" s="1"/>
      <c r="AG76" s="1"/>
      <c r="AH76" s="1"/>
      <c r="AI76" s="1"/>
      <c r="AJ76" s="1"/>
    </row>
    <row r="77" spans="1:36" ht="15.75" customHeight="1">
      <c r="A77" s="78" t="str">
        <f t="shared" si="15"/>
        <v/>
      </c>
      <c r="B77" s="75" t="str">
        <f t="shared" si="3"/>
        <v/>
      </c>
      <c r="C77" s="76" t="str">
        <f t="shared" si="4"/>
        <v/>
      </c>
      <c r="D77" s="75" t="str">
        <f t="shared" si="5"/>
        <v/>
      </c>
      <c r="E77" s="75" t="str">
        <f t="shared" si="6"/>
        <v/>
      </c>
      <c r="F77" s="76" t="str">
        <f t="shared" si="7"/>
        <v/>
      </c>
      <c r="G77" s="77" t="str">
        <f t="shared" si="8"/>
        <v/>
      </c>
      <c r="H77" s="78" t="str">
        <f t="shared" si="16"/>
        <v/>
      </c>
      <c r="I77" s="75" t="str">
        <f t="shared" si="9"/>
        <v/>
      </c>
      <c r="J77" s="76" t="str">
        <f t="shared" si="10"/>
        <v/>
      </c>
      <c r="K77" s="75" t="str">
        <f t="shared" si="11"/>
        <v/>
      </c>
      <c r="L77" s="75" t="str">
        <f t="shared" si="12"/>
        <v/>
      </c>
      <c r="M77" s="76" t="str">
        <f t="shared" si="13"/>
        <v/>
      </c>
      <c r="N77" s="77" t="str">
        <f t="shared" si="14"/>
        <v/>
      </c>
      <c r="O77" s="1"/>
      <c r="P77" s="1"/>
      <c r="Q77" s="1"/>
      <c r="R77" s="1"/>
      <c r="S77" s="1"/>
      <c r="T77" s="1"/>
      <c r="U77" s="1"/>
      <c r="V77" s="1"/>
      <c r="W77" s="1"/>
      <c r="X77" s="1"/>
      <c r="Y77" s="1"/>
      <c r="Z77" s="1"/>
      <c r="AA77" s="1"/>
      <c r="AB77" s="1"/>
      <c r="AC77" s="1"/>
      <c r="AD77" s="1"/>
      <c r="AE77" s="1"/>
      <c r="AF77" s="1"/>
      <c r="AG77" s="1"/>
      <c r="AH77" s="1"/>
      <c r="AI77" s="1"/>
      <c r="AJ77" s="1"/>
    </row>
    <row r="78" spans="1:36" ht="15.75" customHeight="1">
      <c r="A78" s="78" t="str">
        <f t="shared" si="15"/>
        <v/>
      </c>
      <c r="B78" s="75" t="str">
        <f t="shared" si="3"/>
        <v/>
      </c>
      <c r="C78" s="76" t="str">
        <f t="shared" si="4"/>
        <v/>
      </c>
      <c r="D78" s="75" t="str">
        <f t="shared" si="5"/>
        <v/>
      </c>
      <c r="E78" s="75" t="str">
        <f t="shared" si="6"/>
        <v/>
      </c>
      <c r="F78" s="76" t="str">
        <f t="shared" si="7"/>
        <v/>
      </c>
      <c r="G78" s="77" t="str">
        <f t="shared" si="8"/>
        <v/>
      </c>
      <c r="H78" s="78" t="str">
        <f t="shared" si="16"/>
        <v/>
      </c>
      <c r="I78" s="75" t="str">
        <f t="shared" si="9"/>
        <v/>
      </c>
      <c r="J78" s="76" t="str">
        <f t="shared" si="10"/>
        <v/>
      </c>
      <c r="K78" s="75" t="str">
        <f t="shared" si="11"/>
        <v/>
      </c>
      <c r="L78" s="75" t="str">
        <f t="shared" si="12"/>
        <v/>
      </c>
      <c r="M78" s="76" t="str">
        <f t="shared" si="13"/>
        <v/>
      </c>
      <c r="N78" s="77" t="str">
        <f t="shared" si="14"/>
        <v/>
      </c>
      <c r="O78" s="1"/>
      <c r="P78" s="1"/>
      <c r="Q78" s="1"/>
      <c r="R78" s="1"/>
      <c r="S78" s="1"/>
      <c r="T78" s="1"/>
      <c r="U78" s="1"/>
      <c r="V78" s="1"/>
      <c r="W78" s="1"/>
      <c r="X78" s="1"/>
      <c r="Y78" s="1"/>
      <c r="Z78" s="1"/>
      <c r="AA78" s="1"/>
      <c r="AB78" s="1"/>
      <c r="AC78" s="1"/>
      <c r="AD78" s="1"/>
      <c r="AE78" s="1"/>
      <c r="AF78" s="1"/>
      <c r="AG78" s="1"/>
      <c r="AH78" s="1"/>
      <c r="AI78" s="1"/>
      <c r="AJ78" s="1"/>
    </row>
    <row r="79" spans="1:36" ht="15.75" customHeight="1">
      <c r="A79" s="78" t="str">
        <f t="shared" si="15"/>
        <v/>
      </c>
      <c r="B79" s="75" t="str">
        <f t="shared" si="3"/>
        <v/>
      </c>
      <c r="C79" s="76" t="str">
        <f t="shared" si="4"/>
        <v/>
      </c>
      <c r="D79" s="75" t="str">
        <f t="shared" si="5"/>
        <v/>
      </c>
      <c r="E79" s="75" t="str">
        <f t="shared" si="6"/>
        <v/>
      </c>
      <c r="F79" s="76" t="str">
        <f t="shared" si="7"/>
        <v/>
      </c>
      <c r="G79" s="77" t="str">
        <f t="shared" si="8"/>
        <v/>
      </c>
      <c r="H79" s="78" t="str">
        <f t="shared" si="16"/>
        <v/>
      </c>
      <c r="I79" s="75" t="str">
        <f t="shared" si="9"/>
        <v/>
      </c>
      <c r="J79" s="76" t="str">
        <f t="shared" si="10"/>
        <v/>
      </c>
      <c r="K79" s="75" t="str">
        <f t="shared" si="11"/>
        <v/>
      </c>
      <c r="L79" s="75" t="str">
        <f t="shared" si="12"/>
        <v/>
      </c>
      <c r="M79" s="76" t="str">
        <f t="shared" si="13"/>
        <v/>
      </c>
      <c r="N79" s="77" t="str">
        <f t="shared" si="14"/>
        <v/>
      </c>
      <c r="O79" s="1"/>
      <c r="P79" s="1"/>
      <c r="Q79" s="1"/>
      <c r="R79" s="1"/>
      <c r="S79" s="1"/>
      <c r="T79" s="1"/>
      <c r="U79" s="1"/>
      <c r="V79" s="1"/>
      <c r="W79" s="1"/>
      <c r="X79" s="1"/>
      <c r="Y79" s="1"/>
      <c r="Z79" s="1"/>
      <c r="AA79" s="1"/>
      <c r="AB79" s="1"/>
      <c r="AC79" s="1"/>
      <c r="AD79" s="1"/>
      <c r="AE79" s="1"/>
      <c r="AF79" s="1"/>
      <c r="AG79" s="1"/>
      <c r="AH79" s="1"/>
      <c r="AI79" s="1"/>
      <c r="AJ79" s="1"/>
    </row>
    <row r="80" spans="1:36" ht="15.75" customHeight="1">
      <c r="A80" s="78" t="str">
        <f t="shared" si="15"/>
        <v/>
      </c>
      <c r="B80" s="75" t="str">
        <f t="shared" si="3"/>
        <v/>
      </c>
      <c r="C80" s="76" t="str">
        <f t="shared" si="4"/>
        <v/>
      </c>
      <c r="D80" s="75" t="str">
        <f t="shared" si="5"/>
        <v/>
      </c>
      <c r="E80" s="75" t="str">
        <f t="shared" si="6"/>
        <v/>
      </c>
      <c r="F80" s="76" t="str">
        <f t="shared" si="7"/>
        <v/>
      </c>
      <c r="G80" s="77" t="str">
        <f t="shared" si="8"/>
        <v/>
      </c>
      <c r="H80" s="78" t="str">
        <f t="shared" si="16"/>
        <v/>
      </c>
      <c r="I80" s="75" t="str">
        <f t="shared" si="9"/>
        <v/>
      </c>
      <c r="J80" s="76" t="str">
        <f t="shared" si="10"/>
        <v/>
      </c>
      <c r="K80" s="75" t="str">
        <f t="shared" si="11"/>
        <v/>
      </c>
      <c r="L80" s="75" t="str">
        <f t="shared" si="12"/>
        <v/>
      </c>
      <c r="M80" s="76" t="str">
        <f t="shared" si="13"/>
        <v/>
      </c>
      <c r="N80" s="77" t="str">
        <f t="shared" si="14"/>
        <v/>
      </c>
      <c r="O80" s="1"/>
      <c r="P80" s="1"/>
      <c r="Q80" s="1"/>
      <c r="R80" s="1"/>
      <c r="S80" s="1"/>
      <c r="T80" s="1"/>
      <c r="U80" s="1"/>
      <c r="V80" s="1"/>
      <c r="W80" s="1"/>
      <c r="X80" s="1"/>
      <c r="Y80" s="1"/>
      <c r="Z80" s="1"/>
      <c r="AA80" s="1"/>
      <c r="AB80" s="1"/>
      <c r="AC80" s="1"/>
      <c r="AD80" s="1"/>
      <c r="AE80" s="1"/>
      <c r="AF80" s="1"/>
      <c r="AG80" s="1"/>
      <c r="AH80" s="1"/>
      <c r="AI80" s="1"/>
      <c r="AJ80" s="1"/>
    </row>
    <row r="81" spans="1:36" ht="15.75" customHeight="1">
      <c r="A81" s="78" t="str">
        <f t="shared" si="15"/>
        <v/>
      </c>
      <c r="B81" s="75" t="str">
        <f t="shared" si="3"/>
        <v/>
      </c>
      <c r="C81" s="76" t="str">
        <f t="shared" si="4"/>
        <v/>
      </c>
      <c r="D81" s="75" t="str">
        <f t="shared" si="5"/>
        <v/>
      </c>
      <c r="E81" s="75" t="str">
        <f t="shared" si="6"/>
        <v/>
      </c>
      <c r="F81" s="76" t="str">
        <f t="shared" si="7"/>
        <v/>
      </c>
      <c r="G81" s="77" t="str">
        <f t="shared" si="8"/>
        <v/>
      </c>
      <c r="H81" s="78" t="str">
        <f t="shared" si="16"/>
        <v/>
      </c>
      <c r="I81" s="75" t="str">
        <f t="shared" si="9"/>
        <v/>
      </c>
      <c r="J81" s="76" t="str">
        <f t="shared" si="10"/>
        <v/>
      </c>
      <c r="K81" s="75" t="str">
        <f t="shared" si="11"/>
        <v/>
      </c>
      <c r="L81" s="75" t="str">
        <f t="shared" si="12"/>
        <v/>
      </c>
      <c r="M81" s="76" t="str">
        <f t="shared" si="13"/>
        <v/>
      </c>
      <c r="N81" s="77" t="str">
        <f t="shared" si="14"/>
        <v/>
      </c>
      <c r="O81" s="1"/>
      <c r="P81" s="1"/>
      <c r="Q81" s="1"/>
      <c r="R81" s="1"/>
      <c r="S81" s="1"/>
      <c r="T81" s="1"/>
      <c r="U81" s="1"/>
      <c r="V81" s="1"/>
      <c r="W81" s="1"/>
      <c r="X81" s="1"/>
      <c r="Y81" s="1"/>
      <c r="Z81" s="1"/>
      <c r="AA81" s="1"/>
      <c r="AB81" s="1"/>
      <c r="AC81" s="1"/>
      <c r="AD81" s="1"/>
      <c r="AE81" s="1"/>
      <c r="AF81" s="1"/>
      <c r="AG81" s="1"/>
      <c r="AH81" s="1"/>
      <c r="AI81" s="1"/>
      <c r="AJ81" s="1"/>
    </row>
    <row r="82" spans="1:36" ht="15.75" customHeight="1">
      <c r="A82" s="78" t="str">
        <f t="shared" si="15"/>
        <v/>
      </c>
      <c r="B82" s="75" t="str">
        <f t="shared" si="3"/>
        <v/>
      </c>
      <c r="C82" s="76" t="str">
        <f t="shared" si="4"/>
        <v/>
      </c>
      <c r="D82" s="75" t="str">
        <f t="shared" si="5"/>
        <v/>
      </c>
      <c r="E82" s="75" t="str">
        <f t="shared" si="6"/>
        <v/>
      </c>
      <c r="F82" s="76" t="str">
        <f t="shared" si="7"/>
        <v/>
      </c>
      <c r="G82" s="77" t="str">
        <f t="shared" si="8"/>
        <v/>
      </c>
      <c r="H82" s="78" t="str">
        <f t="shared" si="16"/>
        <v/>
      </c>
      <c r="I82" s="75" t="str">
        <f t="shared" si="9"/>
        <v/>
      </c>
      <c r="J82" s="76" t="str">
        <f t="shared" si="10"/>
        <v/>
      </c>
      <c r="K82" s="75" t="str">
        <f t="shared" si="11"/>
        <v/>
      </c>
      <c r="L82" s="75" t="str">
        <f t="shared" si="12"/>
        <v/>
      </c>
      <c r="M82" s="76" t="str">
        <f t="shared" si="13"/>
        <v/>
      </c>
      <c r="N82" s="77" t="str">
        <f t="shared" si="14"/>
        <v/>
      </c>
      <c r="O82" s="1"/>
      <c r="P82" s="1"/>
      <c r="Q82" s="1"/>
      <c r="R82" s="1"/>
      <c r="S82" s="1"/>
      <c r="T82" s="1"/>
      <c r="U82" s="1"/>
      <c r="V82" s="1"/>
      <c r="W82" s="1"/>
      <c r="X82" s="1"/>
      <c r="Y82" s="1"/>
      <c r="Z82" s="1"/>
      <c r="AA82" s="1"/>
      <c r="AB82" s="1"/>
      <c r="AC82" s="1"/>
      <c r="AD82" s="1"/>
      <c r="AE82" s="1"/>
      <c r="AF82" s="1"/>
      <c r="AG82" s="1"/>
      <c r="AH82" s="1"/>
      <c r="AI82" s="1"/>
      <c r="AJ82" s="1"/>
    </row>
    <row r="83" spans="1:36" ht="15.75" customHeight="1">
      <c r="A83" s="78" t="str">
        <f t="shared" si="15"/>
        <v/>
      </c>
      <c r="B83" s="75" t="str">
        <f t="shared" si="3"/>
        <v/>
      </c>
      <c r="C83" s="76" t="str">
        <f t="shared" si="4"/>
        <v/>
      </c>
      <c r="D83" s="75" t="str">
        <f t="shared" si="5"/>
        <v/>
      </c>
      <c r="E83" s="75" t="str">
        <f t="shared" si="6"/>
        <v/>
      </c>
      <c r="F83" s="76" t="str">
        <f t="shared" si="7"/>
        <v/>
      </c>
      <c r="G83" s="77" t="str">
        <f t="shared" si="8"/>
        <v/>
      </c>
      <c r="H83" s="78" t="str">
        <f t="shared" si="16"/>
        <v/>
      </c>
      <c r="I83" s="75" t="str">
        <f t="shared" si="9"/>
        <v/>
      </c>
      <c r="J83" s="76" t="str">
        <f t="shared" si="10"/>
        <v/>
      </c>
      <c r="K83" s="75" t="str">
        <f t="shared" si="11"/>
        <v/>
      </c>
      <c r="L83" s="75" t="str">
        <f t="shared" si="12"/>
        <v/>
      </c>
      <c r="M83" s="76" t="str">
        <f t="shared" si="13"/>
        <v/>
      </c>
      <c r="N83" s="77" t="str">
        <f t="shared" si="14"/>
        <v/>
      </c>
      <c r="O83" s="1"/>
      <c r="P83" s="1"/>
      <c r="Q83" s="1"/>
      <c r="R83" s="1"/>
      <c r="S83" s="1"/>
      <c r="T83" s="1"/>
      <c r="U83" s="1"/>
      <c r="V83" s="1"/>
      <c r="W83" s="1"/>
      <c r="X83" s="1"/>
      <c r="Y83" s="1"/>
      <c r="Z83" s="1"/>
      <c r="AA83" s="1"/>
      <c r="AB83" s="1"/>
      <c r="AC83" s="1"/>
      <c r="AD83" s="1"/>
      <c r="AE83" s="1"/>
      <c r="AF83" s="1"/>
      <c r="AG83" s="1"/>
      <c r="AH83" s="1"/>
      <c r="AI83" s="1"/>
      <c r="AJ83" s="1"/>
    </row>
    <row r="84" spans="1:36" ht="15.75" customHeight="1">
      <c r="A84" s="78" t="str">
        <f t="shared" si="15"/>
        <v/>
      </c>
      <c r="B84" s="75" t="str">
        <f t="shared" si="3"/>
        <v/>
      </c>
      <c r="C84" s="76" t="str">
        <f t="shared" si="4"/>
        <v/>
      </c>
      <c r="D84" s="75" t="str">
        <f t="shared" si="5"/>
        <v/>
      </c>
      <c r="E84" s="75" t="str">
        <f t="shared" si="6"/>
        <v/>
      </c>
      <c r="F84" s="76" t="str">
        <f t="shared" si="7"/>
        <v/>
      </c>
      <c r="G84" s="77" t="str">
        <f t="shared" si="8"/>
        <v/>
      </c>
      <c r="H84" s="78" t="str">
        <f t="shared" si="16"/>
        <v/>
      </c>
      <c r="I84" s="75" t="str">
        <f t="shared" si="9"/>
        <v/>
      </c>
      <c r="J84" s="76" t="str">
        <f t="shared" si="10"/>
        <v/>
      </c>
      <c r="K84" s="75" t="str">
        <f t="shared" si="11"/>
        <v/>
      </c>
      <c r="L84" s="75" t="str">
        <f t="shared" si="12"/>
        <v/>
      </c>
      <c r="M84" s="76" t="str">
        <f t="shared" si="13"/>
        <v/>
      </c>
      <c r="N84" s="77" t="str">
        <f t="shared" si="14"/>
        <v/>
      </c>
      <c r="O84" s="1"/>
      <c r="P84" s="1"/>
      <c r="Q84" s="1"/>
      <c r="R84" s="1"/>
      <c r="S84" s="1"/>
      <c r="T84" s="1"/>
      <c r="U84" s="1"/>
      <c r="V84" s="1"/>
      <c r="W84" s="1"/>
      <c r="X84" s="1"/>
      <c r="Y84" s="1"/>
      <c r="Z84" s="1"/>
      <c r="AA84" s="1"/>
      <c r="AB84" s="1"/>
      <c r="AC84" s="1"/>
      <c r="AD84" s="1"/>
      <c r="AE84" s="1"/>
      <c r="AF84" s="1"/>
      <c r="AG84" s="1"/>
      <c r="AH84" s="1"/>
      <c r="AI84" s="1"/>
      <c r="AJ84" s="1"/>
    </row>
    <row r="85" spans="1:36" ht="15.75" customHeight="1">
      <c r="A85" s="78" t="str">
        <f t="shared" si="15"/>
        <v/>
      </c>
      <c r="B85" s="75" t="str">
        <f t="shared" si="3"/>
        <v/>
      </c>
      <c r="C85" s="76" t="str">
        <f t="shared" si="4"/>
        <v/>
      </c>
      <c r="D85" s="75" t="str">
        <f t="shared" si="5"/>
        <v/>
      </c>
      <c r="E85" s="75" t="str">
        <f t="shared" si="6"/>
        <v/>
      </c>
      <c r="F85" s="76" t="str">
        <f t="shared" si="7"/>
        <v/>
      </c>
      <c r="G85" s="77" t="str">
        <f t="shared" si="8"/>
        <v/>
      </c>
      <c r="H85" s="78" t="str">
        <f t="shared" si="16"/>
        <v/>
      </c>
      <c r="I85" s="75" t="str">
        <f t="shared" si="9"/>
        <v/>
      </c>
      <c r="J85" s="76" t="str">
        <f t="shared" si="10"/>
        <v/>
      </c>
      <c r="K85" s="75" t="str">
        <f t="shared" si="11"/>
        <v/>
      </c>
      <c r="L85" s="75" t="str">
        <f t="shared" si="12"/>
        <v/>
      </c>
      <c r="M85" s="76" t="str">
        <f t="shared" si="13"/>
        <v/>
      </c>
      <c r="N85" s="77" t="str">
        <f t="shared" si="14"/>
        <v/>
      </c>
      <c r="O85" s="1"/>
      <c r="P85" s="1"/>
      <c r="Q85" s="1"/>
      <c r="R85" s="1"/>
      <c r="S85" s="1"/>
      <c r="T85" s="1"/>
      <c r="U85" s="1"/>
      <c r="V85" s="1"/>
      <c r="W85" s="1"/>
      <c r="X85" s="1"/>
      <c r="Y85" s="1"/>
      <c r="Z85" s="1"/>
      <c r="AA85" s="1"/>
      <c r="AB85" s="1"/>
      <c r="AC85" s="1"/>
      <c r="AD85" s="1"/>
      <c r="AE85" s="1"/>
      <c r="AF85" s="1"/>
      <c r="AG85" s="1"/>
      <c r="AH85" s="1"/>
      <c r="AI85" s="1"/>
      <c r="AJ85" s="1"/>
    </row>
    <row r="86" spans="1:36" ht="15.75" customHeight="1">
      <c r="A86" s="78" t="str">
        <f t="shared" si="15"/>
        <v/>
      </c>
      <c r="B86" s="75" t="str">
        <f t="shared" si="3"/>
        <v/>
      </c>
      <c r="C86" s="76" t="str">
        <f t="shared" si="4"/>
        <v/>
      </c>
      <c r="D86" s="75" t="str">
        <f t="shared" si="5"/>
        <v/>
      </c>
      <c r="E86" s="75" t="str">
        <f t="shared" si="6"/>
        <v/>
      </c>
      <c r="F86" s="76" t="str">
        <f t="shared" si="7"/>
        <v/>
      </c>
      <c r="G86" s="77" t="str">
        <f t="shared" si="8"/>
        <v/>
      </c>
      <c r="H86" s="78" t="str">
        <f t="shared" si="16"/>
        <v/>
      </c>
      <c r="I86" s="75" t="str">
        <f t="shared" si="9"/>
        <v/>
      </c>
      <c r="J86" s="76" t="str">
        <f t="shared" si="10"/>
        <v/>
      </c>
      <c r="K86" s="75" t="str">
        <f t="shared" si="11"/>
        <v/>
      </c>
      <c r="L86" s="75" t="str">
        <f t="shared" si="12"/>
        <v/>
      </c>
      <c r="M86" s="76" t="str">
        <f t="shared" si="13"/>
        <v/>
      </c>
      <c r="N86" s="77" t="str">
        <f t="shared" si="14"/>
        <v/>
      </c>
      <c r="O86" s="1"/>
      <c r="P86" s="1"/>
      <c r="Q86" s="1"/>
      <c r="R86" s="1"/>
      <c r="S86" s="1"/>
      <c r="T86" s="1"/>
      <c r="U86" s="1"/>
      <c r="V86" s="1"/>
      <c r="W86" s="1"/>
      <c r="X86" s="1"/>
      <c r="Y86" s="1"/>
      <c r="Z86" s="1"/>
      <c r="AA86" s="1"/>
      <c r="AB86" s="1"/>
      <c r="AC86" s="1"/>
      <c r="AD86" s="1"/>
      <c r="AE86" s="1"/>
      <c r="AF86" s="1"/>
      <c r="AG86" s="1"/>
      <c r="AH86" s="1"/>
      <c r="AI86" s="1"/>
      <c r="AJ86" s="1"/>
    </row>
    <row r="87" spans="1:36" ht="15.75" customHeight="1">
      <c r="A87" s="78" t="str">
        <f t="shared" si="15"/>
        <v/>
      </c>
      <c r="B87" s="75" t="str">
        <f t="shared" si="3"/>
        <v/>
      </c>
      <c r="C87" s="76" t="str">
        <f t="shared" si="4"/>
        <v/>
      </c>
      <c r="D87" s="75" t="str">
        <f t="shared" si="5"/>
        <v/>
      </c>
      <c r="E87" s="75" t="str">
        <f t="shared" si="6"/>
        <v/>
      </c>
      <c r="F87" s="76" t="str">
        <f t="shared" si="7"/>
        <v/>
      </c>
      <c r="G87" s="77" t="str">
        <f t="shared" si="8"/>
        <v/>
      </c>
      <c r="H87" s="78" t="str">
        <f t="shared" si="16"/>
        <v/>
      </c>
      <c r="I87" s="75" t="str">
        <f t="shared" si="9"/>
        <v/>
      </c>
      <c r="J87" s="76" t="str">
        <f t="shared" si="10"/>
        <v/>
      </c>
      <c r="K87" s="75" t="str">
        <f t="shared" si="11"/>
        <v/>
      </c>
      <c r="L87" s="75" t="str">
        <f t="shared" si="12"/>
        <v/>
      </c>
      <c r="M87" s="76" t="str">
        <f t="shared" si="13"/>
        <v/>
      </c>
      <c r="N87" s="77" t="str">
        <f t="shared" si="14"/>
        <v/>
      </c>
      <c r="O87" s="1"/>
      <c r="P87" s="1"/>
      <c r="Q87" s="1"/>
      <c r="R87" s="1"/>
      <c r="S87" s="1"/>
      <c r="T87" s="1"/>
      <c r="U87" s="1"/>
      <c r="V87" s="1"/>
      <c r="W87" s="1"/>
      <c r="X87" s="1"/>
      <c r="Y87" s="1"/>
      <c r="Z87" s="1"/>
      <c r="AA87" s="1"/>
      <c r="AB87" s="1"/>
      <c r="AC87" s="1"/>
      <c r="AD87" s="1"/>
      <c r="AE87" s="1"/>
      <c r="AF87" s="1"/>
      <c r="AG87" s="1"/>
      <c r="AH87" s="1"/>
      <c r="AI87" s="1"/>
      <c r="AJ87" s="1"/>
    </row>
    <row r="88" spans="1:36" ht="15.75" customHeight="1">
      <c r="A88" s="78" t="str">
        <f t="shared" si="15"/>
        <v/>
      </c>
      <c r="B88" s="75" t="str">
        <f t="shared" si="3"/>
        <v/>
      </c>
      <c r="C88" s="76" t="str">
        <f t="shared" si="4"/>
        <v/>
      </c>
      <c r="D88" s="75" t="str">
        <f t="shared" si="5"/>
        <v/>
      </c>
      <c r="E88" s="75" t="str">
        <f t="shared" si="6"/>
        <v/>
      </c>
      <c r="F88" s="76" t="str">
        <f t="shared" si="7"/>
        <v/>
      </c>
      <c r="G88" s="77" t="str">
        <f t="shared" si="8"/>
        <v/>
      </c>
      <c r="H88" s="78" t="str">
        <f t="shared" si="16"/>
        <v/>
      </c>
      <c r="I88" s="75" t="str">
        <f t="shared" si="9"/>
        <v/>
      </c>
      <c r="J88" s="76" t="str">
        <f t="shared" si="10"/>
        <v/>
      </c>
      <c r="K88" s="75" t="str">
        <f t="shared" si="11"/>
        <v/>
      </c>
      <c r="L88" s="75" t="str">
        <f t="shared" si="12"/>
        <v/>
      </c>
      <c r="M88" s="76" t="str">
        <f t="shared" si="13"/>
        <v/>
      </c>
      <c r="N88" s="77" t="str">
        <f t="shared" si="14"/>
        <v/>
      </c>
      <c r="O88" s="1"/>
      <c r="P88" s="1"/>
      <c r="Q88" s="1"/>
      <c r="R88" s="1"/>
      <c r="S88" s="1"/>
      <c r="T88" s="1"/>
      <c r="U88" s="1"/>
      <c r="V88" s="1"/>
      <c r="W88" s="1"/>
      <c r="X88" s="1"/>
      <c r="Y88" s="1"/>
      <c r="Z88" s="1"/>
      <c r="AA88" s="1"/>
      <c r="AB88" s="1"/>
      <c r="AC88" s="1"/>
      <c r="AD88" s="1"/>
      <c r="AE88" s="1"/>
      <c r="AF88" s="1"/>
      <c r="AG88" s="1"/>
      <c r="AH88" s="1"/>
      <c r="AI88" s="1"/>
      <c r="AJ88" s="1"/>
    </row>
    <row r="89" spans="1:36" ht="15.75" customHeight="1">
      <c r="A89" s="78" t="str">
        <f t="shared" si="15"/>
        <v/>
      </c>
      <c r="B89" s="75" t="str">
        <f t="shared" si="3"/>
        <v/>
      </c>
      <c r="C89" s="76" t="str">
        <f t="shared" si="4"/>
        <v/>
      </c>
      <c r="D89" s="75" t="str">
        <f t="shared" si="5"/>
        <v/>
      </c>
      <c r="E89" s="75" t="str">
        <f t="shared" si="6"/>
        <v/>
      </c>
      <c r="F89" s="76" t="str">
        <f t="shared" si="7"/>
        <v/>
      </c>
      <c r="G89" s="77" t="str">
        <f t="shared" si="8"/>
        <v/>
      </c>
      <c r="H89" s="78" t="str">
        <f t="shared" si="16"/>
        <v/>
      </c>
      <c r="I89" s="75" t="str">
        <f t="shared" si="9"/>
        <v/>
      </c>
      <c r="J89" s="76" t="str">
        <f t="shared" si="10"/>
        <v/>
      </c>
      <c r="K89" s="75" t="str">
        <f t="shared" si="11"/>
        <v/>
      </c>
      <c r="L89" s="75" t="str">
        <f t="shared" si="12"/>
        <v/>
      </c>
      <c r="M89" s="76" t="str">
        <f t="shared" si="13"/>
        <v/>
      </c>
      <c r="N89" s="77" t="str">
        <f t="shared" si="14"/>
        <v/>
      </c>
      <c r="O89" s="1"/>
      <c r="P89" s="1"/>
      <c r="Q89" s="1"/>
      <c r="R89" s="1"/>
      <c r="S89" s="1"/>
      <c r="T89" s="1"/>
      <c r="U89" s="1"/>
      <c r="V89" s="1"/>
      <c r="W89" s="1"/>
      <c r="X89" s="1"/>
      <c r="Y89" s="1"/>
      <c r="Z89" s="1"/>
      <c r="AA89" s="1"/>
      <c r="AB89" s="1"/>
      <c r="AC89" s="1"/>
      <c r="AD89" s="1"/>
      <c r="AE89" s="1"/>
      <c r="AF89" s="1"/>
      <c r="AG89" s="1"/>
      <c r="AH89" s="1"/>
      <c r="AI89" s="1"/>
      <c r="AJ89" s="1"/>
    </row>
    <row r="90" spans="1:36" ht="15.75" customHeight="1">
      <c r="A90" s="78" t="str">
        <f t="shared" si="15"/>
        <v/>
      </c>
      <c r="B90" s="75" t="str">
        <f t="shared" si="3"/>
        <v/>
      </c>
      <c r="C90" s="76" t="str">
        <f t="shared" si="4"/>
        <v/>
      </c>
      <c r="D90" s="75" t="str">
        <f t="shared" si="5"/>
        <v/>
      </c>
      <c r="E90" s="75" t="str">
        <f t="shared" si="6"/>
        <v/>
      </c>
      <c r="F90" s="76" t="str">
        <f t="shared" si="7"/>
        <v/>
      </c>
      <c r="G90" s="77" t="str">
        <f t="shared" si="8"/>
        <v/>
      </c>
      <c r="H90" s="78" t="str">
        <f t="shared" si="16"/>
        <v/>
      </c>
      <c r="I90" s="75" t="str">
        <f t="shared" si="9"/>
        <v/>
      </c>
      <c r="J90" s="76" t="str">
        <f t="shared" si="10"/>
        <v/>
      </c>
      <c r="K90" s="75" t="str">
        <f t="shared" si="11"/>
        <v/>
      </c>
      <c r="L90" s="75" t="str">
        <f t="shared" si="12"/>
        <v/>
      </c>
      <c r="M90" s="76" t="str">
        <f t="shared" si="13"/>
        <v/>
      </c>
      <c r="N90" s="77" t="str">
        <f t="shared" si="14"/>
        <v/>
      </c>
      <c r="O90" s="1"/>
      <c r="P90" s="1"/>
      <c r="Q90" s="1"/>
      <c r="R90" s="1"/>
      <c r="S90" s="1"/>
      <c r="T90" s="1"/>
      <c r="U90" s="1"/>
      <c r="V90" s="1"/>
      <c r="W90" s="1"/>
      <c r="X90" s="1"/>
      <c r="Y90" s="1"/>
      <c r="Z90" s="1"/>
      <c r="AA90" s="1"/>
      <c r="AB90" s="1"/>
      <c r="AC90" s="1"/>
      <c r="AD90" s="1"/>
      <c r="AE90" s="1"/>
      <c r="AF90" s="1"/>
      <c r="AG90" s="1"/>
      <c r="AH90" s="1"/>
      <c r="AI90" s="1"/>
      <c r="AJ90" s="1"/>
    </row>
    <row r="91" spans="1:36" ht="15.75" customHeight="1">
      <c r="A91" s="78" t="str">
        <f t="shared" si="15"/>
        <v/>
      </c>
      <c r="B91" s="75" t="str">
        <f t="shared" si="3"/>
        <v/>
      </c>
      <c r="C91" s="76" t="str">
        <f t="shared" si="4"/>
        <v/>
      </c>
      <c r="D91" s="75" t="str">
        <f t="shared" si="5"/>
        <v/>
      </c>
      <c r="E91" s="75" t="str">
        <f t="shared" si="6"/>
        <v/>
      </c>
      <c r="F91" s="76" t="str">
        <f t="shared" si="7"/>
        <v/>
      </c>
      <c r="G91" s="77" t="str">
        <f t="shared" si="8"/>
        <v/>
      </c>
      <c r="H91" s="78" t="str">
        <f t="shared" si="16"/>
        <v/>
      </c>
      <c r="I91" s="75" t="str">
        <f t="shared" si="9"/>
        <v/>
      </c>
      <c r="J91" s="76" t="str">
        <f t="shared" si="10"/>
        <v/>
      </c>
      <c r="K91" s="75" t="str">
        <f t="shared" si="11"/>
        <v/>
      </c>
      <c r="L91" s="75" t="str">
        <f t="shared" si="12"/>
        <v/>
      </c>
      <c r="M91" s="76" t="str">
        <f t="shared" si="13"/>
        <v/>
      </c>
      <c r="N91" s="77" t="str">
        <f t="shared" si="14"/>
        <v/>
      </c>
      <c r="O91" s="1"/>
      <c r="P91" s="1"/>
      <c r="Q91" s="1"/>
      <c r="R91" s="1"/>
      <c r="S91" s="1"/>
      <c r="T91" s="1"/>
      <c r="U91" s="1"/>
      <c r="V91" s="1"/>
      <c r="W91" s="1"/>
      <c r="X91" s="1"/>
      <c r="Y91" s="1"/>
      <c r="Z91" s="1"/>
      <c r="AA91" s="1"/>
      <c r="AB91" s="1"/>
      <c r="AC91" s="1"/>
      <c r="AD91" s="1"/>
      <c r="AE91" s="1"/>
      <c r="AF91" s="1"/>
      <c r="AG91" s="1"/>
      <c r="AH91" s="1"/>
      <c r="AI91" s="1"/>
      <c r="AJ91" s="1"/>
    </row>
    <row r="92" spans="1:36" ht="15.75" customHeight="1">
      <c r="A92" s="78" t="str">
        <f t="shared" si="15"/>
        <v/>
      </c>
      <c r="B92" s="75" t="str">
        <f t="shared" si="3"/>
        <v/>
      </c>
      <c r="C92" s="76" t="str">
        <f t="shared" si="4"/>
        <v/>
      </c>
      <c r="D92" s="75" t="str">
        <f t="shared" si="5"/>
        <v/>
      </c>
      <c r="E92" s="75" t="str">
        <f t="shared" si="6"/>
        <v/>
      </c>
      <c r="F92" s="76" t="str">
        <f t="shared" si="7"/>
        <v/>
      </c>
      <c r="G92" s="77" t="str">
        <f t="shared" si="8"/>
        <v/>
      </c>
      <c r="H92" s="78" t="str">
        <f t="shared" si="16"/>
        <v/>
      </c>
      <c r="I92" s="75" t="str">
        <f t="shared" si="9"/>
        <v/>
      </c>
      <c r="J92" s="76" t="str">
        <f t="shared" si="10"/>
        <v/>
      </c>
      <c r="K92" s="75" t="str">
        <f t="shared" si="11"/>
        <v/>
      </c>
      <c r="L92" s="75" t="str">
        <f t="shared" si="12"/>
        <v/>
      </c>
      <c r="M92" s="76" t="str">
        <f t="shared" si="13"/>
        <v/>
      </c>
      <c r="N92" s="77" t="str">
        <f t="shared" si="14"/>
        <v/>
      </c>
      <c r="O92" s="1"/>
      <c r="P92" s="1"/>
      <c r="Q92" s="1"/>
      <c r="R92" s="1"/>
      <c r="S92" s="1"/>
      <c r="T92" s="1"/>
      <c r="U92" s="1"/>
      <c r="V92" s="1"/>
      <c r="W92" s="1"/>
      <c r="X92" s="1"/>
      <c r="Y92" s="1"/>
      <c r="Z92" s="1"/>
      <c r="AA92" s="1"/>
      <c r="AB92" s="1"/>
      <c r="AC92" s="1"/>
      <c r="AD92" s="1"/>
      <c r="AE92" s="1"/>
      <c r="AF92" s="1"/>
      <c r="AG92" s="1"/>
      <c r="AH92" s="1"/>
      <c r="AI92" s="1"/>
      <c r="AJ92" s="1"/>
    </row>
    <row r="93" spans="1:36" ht="15.75" customHeight="1">
      <c r="A93" s="78" t="str">
        <f t="shared" si="15"/>
        <v/>
      </c>
      <c r="B93" s="75" t="str">
        <f t="shared" si="3"/>
        <v/>
      </c>
      <c r="C93" s="76" t="str">
        <f t="shared" si="4"/>
        <v/>
      </c>
      <c r="D93" s="75" t="str">
        <f t="shared" si="5"/>
        <v/>
      </c>
      <c r="E93" s="75" t="str">
        <f t="shared" si="6"/>
        <v/>
      </c>
      <c r="F93" s="76" t="str">
        <f t="shared" si="7"/>
        <v/>
      </c>
      <c r="G93" s="77" t="str">
        <f t="shared" si="8"/>
        <v/>
      </c>
      <c r="H93" s="78" t="str">
        <f t="shared" si="16"/>
        <v/>
      </c>
      <c r="I93" s="75" t="str">
        <f t="shared" si="9"/>
        <v/>
      </c>
      <c r="J93" s="76" t="str">
        <f t="shared" si="10"/>
        <v/>
      </c>
      <c r="K93" s="75" t="str">
        <f t="shared" si="11"/>
        <v/>
      </c>
      <c r="L93" s="75" t="str">
        <f t="shared" si="12"/>
        <v/>
      </c>
      <c r="M93" s="76" t="str">
        <f t="shared" si="13"/>
        <v/>
      </c>
      <c r="N93" s="77" t="str">
        <f t="shared" si="14"/>
        <v/>
      </c>
      <c r="O93" s="1"/>
      <c r="P93" s="1"/>
      <c r="Q93" s="1"/>
      <c r="R93" s="1"/>
      <c r="S93" s="1"/>
      <c r="T93" s="1"/>
      <c r="U93" s="1"/>
      <c r="V93" s="1"/>
      <c r="W93" s="1"/>
      <c r="X93" s="1"/>
      <c r="Y93" s="1"/>
      <c r="Z93" s="1"/>
      <c r="AA93" s="1"/>
      <c r="AB93" s="1"/>
      <c r="AC93" s="1"/>
      <c r="AD93" s="1"/>
      <c r="AE93" s="1"/>
      <c r="AF93" s="1"/>
      <c r="AG93" s="1"/>
      <c r="AH93" s="1"/>
      <c r="AI93" s="1"/>
      <c r="AJ93" s="1"/>
    </row>
    <row r="94" spans="1:36" ht="15.75" customHeight="1">
      <c r="A94" s="78" t="str">
        <f t="shared" si="15"/>
        <v/>
      </c>
      <c r="B94" s="75" t="str">
        <f t="shared" si="3"/>
        <v/>
      </c>
      <c r="C94" s="76" t="str">
        <f t="shared" si="4"/>
        <v/>
      </c>
      <c r="D94" s="75" t="str">
        <f t="shared" si="5"/>
        <v/>
      </c>
      <c r="E94" s="75" t="str">
        <f t="shared" si="6"/>
        <v/>
      </c>
      <c r="F94" s="76" t="str">
        <f t="shared" si="7"/>
        <v/>
      </c>
      <c r="G94" s="77" t="str">
        <f t="shared" si="8"/>
        <v/>
      </c>
      <c r="H94" s="78" t="str">
        <f t="shared" si="16"/>
        <v/>
      </c>
      <c r="I94" s="75" t="str">
        <f t="shared" si="9"/>
        <v/>
      </c>
      <c r="J94" s="76" t="str">
        <f t="shared" si="10"/>
        <v/>
      </c>
      <c r="K94" s="75" t="str">
        <f t="shared" si="11"/>
        <v/>
      </c>
      <c r="L94" s="75" t="str">
        <f t="shared" si="12"/>
        <v/>
      </c>
      <c r="M94" s="76" t="str">
        <f t="shared" si="13"/>
        <v/>
      </c>
      <c r="N94" s="77" t="str">
        <f t="shared" si="14"/>
        <v/>
      </c>
      <c r="O94" s="1"/>
      <c r="P94" s="1"/>
      <c r="Q94" s="1"/>
      <c r="R94" s="1"/>
      <c r="S94" s="1"/>
      <c r="T94" s="1"/>
      <c r="U94" s="1"/>
      <c r="V94" s="1"/>
      <c r="W94" s="1"/>
      <c r="X94" s="1"/>
      <c r="Y94" s="1"/>
      <c r="Z94" s="1"/>
      <c r="AA94" s="1"/>
      <c r="AB94" s="1"/>
      <c r="AC94" s="1"/>
      <c r="AD94" s="1"/>
      <c r="AE94" s="1"/>
      <c r="AF94" s="1"/>
      <c r="AG94" s="1"/>
      <c r="AH94" s="1"/>
      <c r="AI94" s="1"/>
      <c r="AJ94" s="1"/>
    </row>
    <row r="95" spans="1:36" ht="15.75" customHeight="1">
      <c r="A95" s="78" t="str">
        <f t="shared" si="15"/>
        <v/>
      </c>
      <c r="B95" s="75" t="str">
        <f t="shared" si="3"/>
        <v/>
      </c>
      <c r="C95" s="76" t="str">
        <f t="shared" si="4"/>
        <v/>
      </c>
      <c r="D95" s="75" t="str">
        <f t="shared" si="5"/>
        <v/>
      </c>
      <c r="E95" s="75" t="str">
        <f t="shared" si="6"/>
        <v/>
      </c>
      <c r="F95" s="76" t="str">
        <f t="shared" si="7"/>
        <v/>
      </c>
      <c r="G95" s="77" t="str">
        <f t="shared" si="8"/>
        <v/>
      </c>
      <c r="H95" s="78" t="str">
        <f t="shared" si="16"/>
        <v/>
      </c>
      <c r="I95" s="75" t="str">
        <f t="shared" si="9"/>
        <v/>
      </c>
      <c r="J95" s="76" t="str">
        <f t="shared" si="10"/>
        <v/>
      </c>
      <c r="K95" s="75" t="str">
        <f t="shared" si="11"/>
        <v/>
      </c>
      <c r="L95" s="75" t="str">
        <f t="shared" si="12"/>
        <v/>
      </c>
      <c r="M95" s="76" t="str">
        <f t="shared" si="13"/>
        <v/>
      </c>
      <c r="N95" s="77" t="str">
        <f t="shared" si="14"/>
        <v/>
      </c>
      <c r="O95" s="1"/>
      <c r="P95" s="1"/>
      <c r="Q95" s="1"/>
      <c r="R95" s="1"/>
      <c r="S95" s="1"/>
      <c r="T95" s="1"/>
      <c r="U95" s="1"/>
      <c r="V95" s="1"/>
      <c r="W95" s="1"/>
      <c r="X95" s="1"/>
      <c r="Y95" s="1"/>
      <c r="Z95" s="1"/>
      <c r="AA95" s="1"/>
      <c r="AB95" s="1"/>
      <c r="AC95" s="1"/>
      <c r="AD95" s="1"/>
      <c r="AE95" s="1"/>
      <c r="AF95" s="1"/>
      <c r="AG95" s="1"/>
      <c r="AH95" s="1"/>
      <c r="AI95" s="1"/>
      <c r="AJ95" s="1"/>
    </row>
    <row r="96" spans="1:36" ht="15.75" customHeight="1">
      <c r="A96" s="79" t="str">
        <f t="shared" si="15"/>
        <v/>
      </c>
      <c r="B96" s="80" t="str">
        <f t="shared" si="3"/>
        <v/>
      </c>
      <c r="C96" s="81" t="str">
        <f t="shared" si="4"/>
        <v/>
      </c>
      <c r="D96" s="80" t="str">
        <f t="shared" si="5"/>
        <v/>
      </c>
      <c r="E96" s="80" t="str">
        <f t="shared" si="6"/>
        <v/>
      </c>
      <c r="F96" s="81" t="str">
        <f t="shared" si="7"/>
        <v/>
      </c>
      <c r="G96" s="82" t="str">
        <f t="shared" si="8"/>
        <v/>
      </c>
      <c r="H96" s="79" t="str">
        <f t="shared" si="16"/>
        <v/>
      </c>
      <c r="I96" s="80" t="str">
        <f t="shared" si="9"/>
        <v/>
      </c>
      <c r="J96" s="81" t="str">
        <f t="shared" si="10"/>
        <v/>
      </c>
      <c r="K96" s="80" t="str">
        <f t="shared" si="11"/>
        <v/>
      </c>
      <c r="L96" s="80" t="str">
        <f t="shared" si="12"/>
        <v/>
      </c>
      <c r="M96" s="81" t="str">
        <f t="shared" si="13"/>
        <v/>
      </c>
      <c r="N96" s="82" t="str">
        <f t="shared" si="14"/>
        <v/>
      </c>
      <c r="O96" s="1"/>
      <c r="P96" s="1"/>
      <c r="Q96" s="1"/>
      <c r="R96" s="1"/>
      <c r="S96" s="1"/>
      <c r="T96" s="1"/>
      <c r="U96" s="1"/>
      <c r="V96" s="1"/>
      <c r="W96" s="1"/>
      <c r="X96" s="1"/>
      <c r="Y96" s="1"/>
      <c r="Z96" s="1"/>
      <c r="AA96" s="1"/>
      <c r="AB96" s="1"/>
      <c r="AC96" s="1"/>
      <c r="AD96" s="1"/>
      <c r="AE96" s="1"/>
      <c r="AF96" s="1"/>
      <c r="AG96" s="1"/>
      <c r="AH96" s="1"/>
      <c r="AI96" s="1"/>
      <c r="AJ96" s="1"/>
    </row>
    <row r="97" spans="1:36" ht="15.75" customHeight="1">
      <c r="A97" s="50"/>
      <c r="B97" s="50"/>
      <c r="C97" s="83"/>
      <c r="D97" s="3"/>
      <c r="E97" s="3"/>
      <c r="F97" s="47" t="s">
        <v>124</v>
      </c>
      <c r="G97" s="84">
        <f>MAX($G$36:$G$96)</f>
        <v>0</v>
      </c>
      <c r="H97" s="50"/>
      <c r="I97" s="50"/>
      <c r="J97" s="83"/>
      <c r="K97" s="3"/>
      <c r="L97" s="3"/>
      <c r="M97" s="47" t="s">
        <v>125</v>
      </c>
      <c r="N97" s="84">
        <f>MAX($N$36:$N$96)</f>
        <v>0</v>
      </c>
      <c r="O97" s="1"/>
      <c r="P97" s="1"/>
      <c r="Q97" s="1"/>
      <c r="R97" s="1"/>
      <c r="S97" s="1"/>
      <c r="T97" s="1"/>
      <c r="U97" s="1"/>
      <c r="V97" s="1"/>
      <c r="W97" s="1"/>
      <c r="X97" s="1"/>
      <c r="Y97" s="1"/>
      <c r="Z97" s="1"/>
      <c r="AA97" s="1"/>
      <c r="AB97" s="1"/>
      <c r="AC97" s="1"/>
      <c r="AD97" s="1"/>
      <c r="AE97" s="1"/>
      <c r="AF97" s="1"/>
      <c r="AG97" s="1"/>
      <c r="AH97" s="1"/>
      <c r="AI97" s="1"/>
      <c r="AJ97" s="1"/>
    </row>
    <row r="98" spans="1:36" ht="15.75" customHeight="1">
      <c r="A98" s="3"/>
      <c r="B98" s="3"/>
      <c r="C98" s="3"/>
      <c r="D98" s="3"/>
      <c r="E98" s="3"/>
      <c r="F98" s="47" t="s">
        <v>126</v>
      </c>
      <c r="G98" s="85">
        <f>G97/43560</f>
        <v>0</v>
      </c>
      <c r="H98" s="3"/>
      <c r="I98" s="3"/>
      <c r="J98" s="3"/>
      <c r="K98" s="3"/>
      <c r="L98" s="3"/>
      <c r="M98" s="47" t="s">
        <v>127</v>
      </c>
      <c r="N98" s="85">
        <f>N97/43560</f>
        <v>0</v>
      </c>
      <c r="O98" s="1"/>
      <c r="P98" s="1"/>
      <c r="Q98" s="1"/>
      <c r="R98" s="1"/>
      <c r="S98" s="1"/>
      <c r="T98" s="1"/>
      <c r="U98" s="1"/>
      <c r="V98" s="1"/>
      <c r="W98" s="1"/>
      <c r="X98" s="1"/>
      <c r="Y98" s="1"/>
      <c r="Z98" s="1"/>
      <c r="AA98" s="1"/>
      <c r="AB98" s="1"/>
      <c r="AC98" s="1"/>
      <c r="AD98" s="1"/>
      <c r="AE98" s="1"/>
      <c r="AF98" s="1"/>
      <c r="AG98" s="1"/>
      <c r="AH98" s="1"/>
      <c r="AI98" s="1"/>
      <c r="AJ98" s="1"/>
    </row>
    <row r="99" spans="1:36" ht="15.75" customHeight="1">
      <c r="A99" s="552" t="str">
        <f>"UDFCD "&amp;INTRO!B2&amp;" "&amp;INTRO!B5</f>
        <v>UDFCD DETENTION VOLUME ESTIMATING WORKBOOK Version 2.2, Released January 2010</v>
      </c>
      <c r="B99" s="550"/>
      <c r="C99" s="550"/>
      <c r="D99" s="550"/>
      <c r="E99" s="550"/>
      <c r="F99" s="550"/>
      <c r="G99" s="550"/>
      <c r="H99" s="550"/>
      <c r="I99" s="550"/>
      <c r="J99" s="550"/>
      <c r="K99" s="550"/>
      <c r="L99" s="550"/>
      <c r="M99" s="550"/>
      <c r="N99" s="551"/>
      <c r="O99" s="462" t="str">
        <f>A99</f>
        <v>UDFCD DETENTION VOLUME ESTIMATING WORKBOOK Version 2.2, Released January 2010</v>
      </c>
      <c r="P99" s="458"/>
      <c r="Q99" s="458"/>
      <c r="R99" s="458"/>
      <c r="S99" s="458"/>
      <c r="T99" s="458"/>
      <c r="U99" s="458"/>
      <c r="V99" s="458"/>
      <c r="W99" s="458"/>
      <c r="X99" s="458"/>
      <c r="Y99" s="458"/>
      <c r="Z99" s="458"/>
      <c r="AA99" s="458"/>
      <c r="AB99" s="459"/>
      <c r="AC99" s="1"/>
      <c r="AD99" s="1"/>
      <c r="AE99" s="1"/>
      <c r="AF99" s="1"/>
      <c r="AG99" s="1"/>
      <c r="AH99" s="1"/>
      <c r="AI99" s="1"/>
      <c r="AJ99" s="1"/>
    </row>
    <row r="100" spans="1:3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75" customHeight="1">
      <c r="A104" s="1"/>
      <c r="B104" s="1"/>
      <c r="C104" s="1"/>
      <c r="D104" s="1"/>
      <c r="E104" s="1"/>
      <c r="F104" s="1"/>
      <c r="G104" s="1"/>
      <c r="H104" s="1"/>
      <c r="I104" s="1"/>
      <c r="J104" s="1"/>
      <c r="K104" s="1"/>
      <c r="L104" s="1"/>
      <c r="M104" s="1"/>
      <c r="N104" s="1"/>
      <c r="O104" s="1"/>
      <c r="P104" s="1"/>
      <c r="Q104" s="1"/>
      <c r="R104" s="1"/>
      <c r="S104" s="1"/>
      <c r="T104" s="1"/>
      <c r="U104" s="1"/>
      <c r="V104" s="86"/>
      <c r="W104" s="86"/>
      <c r="X104" s="86"/>
      <c r="Y104" s="1"/>
      <c r="Z104" s="1"/>
      <c r="AA104" s="1"/>
      <c r="AB104" s="1"/>
      <c r="AC104" s="1"/>
      <c r="AD104" s="1"/>
      <c r="AE104" s="1"/>
      <c r="AF104" s="1"/>
      <c r="AG104" s="1"/>
      <c r="AH104" s="1"/>
      <c r="AI104" s="1"/>
      <c r="AJ104" s="1"/>
    </row>
    <row r="105" spans="1:3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10">
    <mergeCell ref="O99:AB99"/>
    <mergeCell ref="A1:N2"/>
    <mergeCell ref="O1:AB2"/>
    <mergeCell ref="A3:N3"/>
    <mergeCell ref="B4:N4"/>
    <mergeCell ref="P4:AB4"/>
    <mergeCell ref="B5:N5"/>
    <mergeCell ref="P5:AB5"/>
    <mergeCell ref="A9:G10"/>
    <mergeCell ref="H9:N10"/>
  </mergeCells>
  <pageMargins left="0.7" right="0.7" top="0.75" bottom="0.75" header="0" footer="0"/>
  <pageSetup orientation="landscape"/>
  <headerFooter>
    <oddFooter>&amp;L&amp;F, &amp;A&amp;R&amp;D, &amp;T</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F12" sqref="F12:I12"/>
    </sheetView>
  </sheetViews>
  <sheetFormatPr defaultColWidth="12.5703125" defaultRowHeight="15" customHeight="1"/>
  <cols>
    <col min="1" max="18" width="11.5703125" customWidth="1"/>
    <col min="19" max="26" width="8" customWidth="1"/>
  </cols>
  <sheetData>
    <row r="1" spans="1:26" ht="32.25" customHeight="1">
      <c r="A1" s="474" t="s">
        <v>128</v>
      </c>
      <c r="B1" s="475"/>
      <c r="C1" s="475"/>
      <c r="D1" s="475"/>
      <c r="E1" s="475"/>
      <c r="F1" s="475"/>
      <c r="G1" s="475"/>
      <c r="H1" s="475"/>
      <c r="I1" s="475"/>
      <c r="J1" s="475"/>
      <c r="K1" s="475"/>
      <c r="L1" s="475"/>
      <c r="M1" s="475"/>
      <c r="N1" s="475"/>
      <c r="O1" s="475"/>
      <c r="P1" s="475"/>
      <c r="Q1" s="475"/>
      <c r="R1" s="476"/>
      <c r="S1" s="1"/>
      <c r="T1" s="1"/>
      <c r="U1" s="1"/>
      <c r="V1" s="1"/>
      <c r="W1" s="1"/>
      <c r="X1" s="1"/>
      <c r="Y1" s="1"/>
      <c r="Z1" s="1"/>
    </row>
    <row r="2" spans="1:26" ht="13.5" customHeight="1">
      <c r="A2" s="1"/>
      <c r="B2" s="87"/>
      <c r="C2" s="88"/>
      <c r="D2" s="1"/>
      <c r="E2" s="1"/>
      <c r="F2" s="1"/>
      <c r="G2" s="1"/>
      <c r="H2" s="1"/>
      <c r="I2" s="1"/>
      <c r="J2" s="1"/>
      <c r="K2" s="87"/>
      <c r="L2" s="88"/>
      <c r="M2" s="1"/>
      <c r="N2" s="1"/>
      <c r="O2" s="1"/>
      <c r="P2" s="1"/>
      <c r="Q2" s="1"/>
      <c r="R2" s="1"/>
      <c r="S2" s="1"/>
      <c r="T2" s="1"/>
      <c r="U2" s="1"/>
      <c r="V2" s="1"/>
      <c r="W2" s="1"/>
      <c r="X2" s="1"/>
      <c r="Y2" s="1"/>
      <c r="Z2" s="1"/>
    </row>
    <row r="3" spans="1:26" ht="24.75" customHeight="1">
      <c r="A3" s="20" t="s">
        <v>57</v>
      </c>
      <c r="B3" s="477"/>
      <c r="C3" s="466"/>
      <c r="D3" s="466"/>
      <c r="E3" s="466"/>
      <c r="F3" s="466"/>
      <c r="G3" s="466"/>
      <c r="H3" s="466"/>
      <c r="I3" s="466"/>
      <c r="J3" s="466"/>
      <c r="K3" s="466"/>
      <c r="L3" s="466"/>
      <c r="M3" s="466"/>
      <c r="N3" s="466"/>
      <c r="O3" s="466"/>
      <c r="P3" s="466"/>
      <c r="Q3" s="466"/>
      <c r="R3" s="467"/>
      <c r="S3" s="1"/>
      <c r="T3" s="1"/>
      <c r="U3" s="1"/>
      <c r="V3" s="1"/>
      <c r="W3" s="1"/>
      <c r="X3" s="1"/>
      <c r="Y3" s="1"/>
      <c r="Z3" s="1"/>
    </row>
    <row r="4" spans="1:26" ht="24.75" customHeight="1">
      <c r="A4" s="20" t="s">
        <v>58</v>
      </c>
      <c r="B4" s="478"/>
      <c r="C4" s="471"/>
      <c r="D4" s="471"/>
      <c r="E4" s="471"/>
      <c r="F4" s="471"/>
      <c r="G4" s="471"/>
      <c r="H4" s="471"/>
      <c r="I4" s="471"/>
      <c r="J4" s="471"/>
      <c r="K4" s="471"/>
      <c r="L4" s="471"/>
      <c r="M4" s="471"/>
      <c r="N4" s="471"/>
      <c r="O4" s="471"/>
      <c r="P4" s="471"/>
      <c r="Q4" s="471"/>
      <c r="R4" s="472"/>
      <c r="S4" s="1"/>
      <c r="T4" s="1"/>
      <c r="U4" s="1"/>
      <c r="V4" s="1"/>
      <c r="W4" s="1"/>
      <c r="X4" s="1"/>
      <c r="Y4" s="1"/>
      <c r="Z4" s="1"/>
    </row>
    <row r="5" spans="1:26" ht="18" customHeight="1">
      <c r="A5" s="89"/>
      <c r="B5" s="90"/>
      <c r="C5" s="90"/>
      <c r="D5" s="90"/>
      <c r="E5" s="90"/>
      <c r="F5" s="90"/>
      <c r="G5" s="90"/>
      <c r="H5" s="90"/>
      <c r="I5" s="90"/>
      <c r="J5" s="90"/>
      <c r="K5" s="90"/>
      <c r="L5" s="90"/>
      <c r="M5" s="90"/>
      <c r="N5" s="90"/>
      <c r="O5" s="90"/>
      <c r="P5" s="90"/>
      <c r="Q5" s="90"/>
      <c r="R5" s="90"/>
      <c r="S5" s="1"/>
      <c r="T5" s="1"/>
      <c r="U5" s="1"/>
      <c r="V5" s="1"/>
      <c r="W5" s="1"/>
      <c r="X5" s="1"/>
      <c r="Y5" s="1"/>
      <c r="Z5" s="1"/>
    </row>
    <row r="6" spans="1:26" ht="13.5" customHeight="1">
      <c r="A6" s="91" t="s">
        <v>62</v>
      </c>
      <c r="B6" s="92"/>
      <c r="C6" s="92"/>
      <c r="D6" s="92"/>
      <c r="E6" s="92"/>
      <c r="F6" s="531" t="s">
        <v>129</v>
      </c>
      <c r="G6" s="531" t="s">
        <v>130</v>
      </c>
      <c r="H6" s="92"/>
      <c r="I6" s="92"/>
      <c r="J6" s="1"/>
      <c r="K6" s="3">
        <f>COUNTIF(B17:B234,"&gt;0")</f>
        <v>0</v>
      </c>
      <c r="L6" s="3"/>
      <c r="M6" s="3"/>
      <c r="N6" s="3"/>
      <c r="O6" s="3">
        <f>COUNTIF(F17:F234,"&gt;0")</f>
        <v>0</v>
      </c>
      <c r="P6" s="3">
        <f t="shared" ref="P6:P7" si="0">MAX(K6,O6)</f>
        <v>0</v>
      </c>
      <c r="Q6" s="1"/>
      <c r="R6" s="1"/>
      <c r="S6" s="1"/>
      <c r="T6" s="1"/>
      <c r="U6" s="1"/>
      <c r="V6" s="1"/>
      <c r="W6" s="1"/>
      <c r="X6" s="1"/>
      <c r="Y6" s="1"/>
      <c r="Z6" s="1"/>
    </row>
    <row r="7" spans="1:26" ht="13.5" customHeight="1">
      <c r="A7" s="89"/>
      <c r="B7" s="92" t="s">
        <v>131</v>
      </c>
      <c r="C7" s="92"/>
      <c r="D7" s="92"/>
      <c r="E7" s="93" t="s">
        <v>104</v>
      </c>
      <c r="F7" s="94"/>
      <c r="G7" s="94"/>
      <c r="H7" s="92" t="s">
        <v>132</v>
      </c>
      <c r="I7" s="92"/>
      <c r="J7" s="1"/>
      <c r="K7" s="95">
        <f>MAX(B17:B234)</f>
        <v>0</v>
      </c>
      <c r="L7" s="3"/>
      <c r="M7" s="3"/>
      <c r="N7" s="3"/>
      <c r="O7" s="95">
        <f>MAX(F17:F234)</f>
        <v>0</v>
      </c>
      <c r="P7" s="95">
        <f t="shared" si="0"/>
        <v>0</v>
      </c>
      <c r="Q7" s="96">
        <f>CEILING(P7,10)</f>
        <v>0</v>
      </c>
      <c r="R7" s="1"/>
      <c r="S7" s="1"/>
      <c r="T7" s="1"/>
      <c r="U7" s="1"/>
      <c r="V7" s="1"/>
      <c r="W7" s="1"/>
      <c r="X7" s="1"/>
      <c r="Y7" s="1"/>
      <c r="Z7" s="1"/>
    </row>
    <row r="8" spans="1:26" ht="13.5" customHeight="1">
      <c r="A8" s="97"/>
      <c r="B8" s="92" t="s">
        <v>133</v>
      </c>
      <c r="C8" s="92"/>
      <c r="D8" s="92"/>
      <c r="E8" s="93" t="s">
        <v>134</v>
      </c>
      <c r="F8" s="94"/>
      <c r="G8" s="94"/>
      <c r="H8" s="92" t="s">
        <v>78</v>
      </c>
      <c r="I8" s="92"/>
      <c r="J8" s="1"/>
      <c r="K8" s="1"/>
      <c r="L8" s="1"/>
      <c r="M8" s="1"/>
      <c r="N8" s="1"/>
      <c r="O8" s="1"/>
      <c r="P8" s="1"/>
      <c r="Q8" s="1"/>
      <c r="R8" s="1"/>
      <c r="S8" s="1"/>
      <c r="T8" s="1"/>
      <c r="U8" s="1"/>
      <c r="V8" s="1"/>
      <c r="W8" s="1"/>
      <c r="X8" s="1"/>
      <c r="Y8" s="1"/>
      <c r="Z8" s="1"/>
    </row>
    <row r="9" spans="1:26" ht="13.5" customHeight="1">
      <c r="A9" s="97"/>
      <c r="B9" s="92"/>
      <c r="C9" s="92"/>
      <c r="D9" s="92"/>
      <c r="E9" s="92"/>
      <c r="F9" s="92"/>
      <c r="G9" s="92"/>
      <c r="H9" s="92"/>
      <c r="I9" s="92"/>
      <c r="J9" s="1"/>
      <c r="K9" s="1"/>
      <c r="L9" s="1"/>
      <c r="M9" s="1"/>
      <c r="N9" s="1"/>
      <c r="O9" s="1"/>
      <c r="P9" s="1"/>
      <c r="Q9" s="1"/>
      <c r="R9" s="1"/>
      <c r="S9" s="1"/>
      <c r="T9" s="1"/>
      <c r="U9" s="1"/>
      <c r="V9" s="1"/>
      <c r="W9" s="1"/>
      <c r="X9" s="1"/>
      <c r="Y9" s="1"/>
      <c r="Z9" s="1"/>
    </row>
    <row r="10" spans="1:26" ht="13.5" customHeight="1">
      <c r="A10" s="92"/>
      <c r="B10" s="98"/>
      <c r="C10" s="92"/>
      <c r="D10" s="93" t="str">
        <f>IF($E$235="","","Minor Storage Volume (cubic ft.): ")</f>
        <v/>
      </c>
      <c r="E10" s="99" t="str">
        <f>IF($E$236="","",$E$236*43560)</f>
        <v/>
      </c>
      <c r="F10" s="92"/>
      <c r="G10" s="92"/>
      <c r="H10" s="93" t="str">
        <f>IF(I10="","","Major Storage Volume (cubic ft.): ")</f>
        <v/>
      </c>
      <c r="I10" s="99" t="str">
        <f>IF($I$236="","",$I$236*43560)</f>
        <v/>
      </c>
      <c r="J10" s="1"/>
      <c r="K10" s="1"/>
      <c r="L10" s="1"/>
      <c r="M10" s="1"/>
      <c r="N10" s="1"/>
      <c r="O10" s="1"/>
      <c r="P10" s="1"/>
      <c r="Q10" s="1"/>
      <c r="R10" s="1"/>
      <c r="S10" s="1"/>
      <c r="T10" s="1"/>
      <c r="U10" s="1"/>
      <c r="V10" s="1"/>
      <c r="W10" s="1"/>
      <c r="X10" s="1"/>
      <c r="Y10" s="1"/>
      <c r="Z10" s="1"/>
    </row>
    <row r="11" spans="1:26" ht="13.5" customHeight="1">
      <c r="A11" s="92"/>
      <c r="B11" s="92"/>
      <c r="C11" s="92"/>
      <c r="D11" s="93" t="str">
        <f>IF($E$236="","","Minor Storage Volume (acre-ft.): ")</f>
        <v/>
      </c>
      <c r="E11" s="100" t="str">
        <f>IF(ROUND(MAX($E$17:$E$234),4)=0,"",(ROUND(MAX($E$17:$E$234),4)))</f>
        <v/>
      </c>
      <c r="F11" s="92"/>
      <c r="G11" s="92"/>
      <c r="H11" s="93" t="str">
        <f>IF(I11="","","Major Storage Volume (acre-ft.): ")</f>
        <v/>
      </c>
      <c r="I11" s="100" t="str">
        <f>IF(ROUND(MAX($I$17:$I$234),4)=0,"",ROUND(MAX($I$17:$I$234),4))</f>
        <v/>
      </c>
      <c r="J11" s="1"/>
      <c r="K11" s="1"/>
      <c r="L11" s="1"/>
      <c r="M11" s="1"/>
      <c r="N11" s="1"/>
      <c r="O11" s="1"/>
      <c r="P11" s="1"/>
      <c r="Q11" s="1"/>
      <c r="R11" s="1"/>
      <c r="S11" s="1"/>
      <c r="T11" s="1"/>
      <c r="U11" s="1"/>
      <c r="V11" s="1"/>
      <c r="W11" s="1"/>
      <c r="X11" s="1"/>
      <c r="Y11" s="1"/>
      <c r="Z11" s="1"/>
    </row>
    <row r="12" spans="1:26" ht="13.5" customHeight="1">
      <c r="A12" s="101"/>
      <c r="B12" s="563" t="s">
        <v>562</v>
      </c>
      <c r="C12" s="564"/>
      <c r="D12" s="564"/>
      <c r="E12" s="565"/>
      <c r="F12" s="566" t="s">
        <v>135</v>
      </c>
      <c r="G12" s="564"/>
      <c r="H12" s="564"/>
      <c r="I12" s="565"/>
      <c r="J12" s="1"/>
      <c r="K12" s="1"/>
      <c r="L12" s="1"/>
      <c r="M12" s="1"/>
      <c r="N12" s="1"/>
      <c r="O12" s="1"/>
      <c r="P12" s="1"/>
      <c r="Q12" s="1"/>
      <c r="R12" s="1"/>
      <c r="S12" s="1"/>
      <c r="T12" s="1"/>
      <c r="U12" s="1"/>
      <c r="V12" s="1"/>
      <c r="W12" s="1"/>
      <c r="X12" s="1"/>
      <c r="Y12" s="1"/>
      <c r="Z12" s="1"/>
    </row>
    <row r="13" spans="1:26" ht="13.5" customHeight="1">
      <c r="A13" s="102" t="s">
        <v>136</v>
      </c>
      <c r="B13" s="103" t="s">
        <v>111</v>
      </c>
      <c r="C13" s="104" t="s">
        <v>114</v>
      </c>
      <c r="D13" s="103" t="s">
        <v>137</v>
      </c>
      <c r="E13" s="104" t="s">
        <v>115</v>
      </c>
      <c r="F13" s="103" t="s">
        <v>111</v>
      </c>
      <c r="G13" s="104" t="s">
        <v>114</v>
      </c>
      <c r="H13" s="103" t="s">
        <v>137</v>
      </c>
      <c r="I13" s="104" t="s">
        <v>115</v>
      </c>
      <c r="J13" s="1"/>
      <c r="K13" s="1"/>
      <c r="L13" s="1"/>
      <c r="M13" s="1"/>
      <c r="N13" s="1"/>
      <c r="O13" s="1"/>
      <c r="P13" s="1"/>
      <c r="Q13" s="1"/>
      <c r="R13" s="1"/>
      <c r="S13" s="1"/>
      <c r="T13" s="1"/>
      <c r="U13" s="1"/>
      <c r="V13" s="1"/>
      <c r="W13" s="1"/>
      <c r="X13" s="1"/>
      <c r="Y13" s="1"/>
      <c r="Z13" s="1"/>
    </row>
    <row r="14" spans="1:26" ht="13.5" customHeight="1">
      <c r="A14" s="102" t="s">
        <v>12</v>
      </c>
      <c r="B14" s="102" t="s">
        <v>138</v>
      </c>
      <c r="C14" s="105" t="s">
        <v>139</v>
      </c>
      <c r="D14" s="102" t="s">
        <v>118</v>
      </c>
      <c r="E14" s="105" t="s">
        <v>118</v>
      </c>
      <c r="F14" s="102" t="s">
        <v>138</v>
      </c>
      <c r="G14" s="105" t="s">
        <v>139</v>
      </c>
      <c r="H14" s="102" t="s">
        <v>118</v>
      </c>
      <c r="I14" s="105" t="s">
        <v>118</v>
      </c>
      <c r="J14" s="1"/>
      <c r="K14" s="1"/>
      <c r="L14" s="1"/>
      <c r="M14" s="1"/>
      <c r="N14" s="1"/>
      <c r="O14" s="1"/>
      <c r="P14" s="1"/>
      <c r="Q14" s="1"/>
      <c r="R14" s="1"/>
      <c r="S14" s="1"/>
      <c r="T14" s="1"/>
      <c r="U14" s="1"/>
      <c r="V14" s="1"/>
      <c r="W14" s="1"/>
      <c r="X14" s="1"/>
      <c r="Y14" s="1"/>
      <c r="Z14" s="1"/>
    </row>
    <row r="15" spans="1:26" ht="13.5" customHeight="1">
      <c r="A15" s="102" t="s">
        <v>78</v>
      </c>
      <c r="B15" s="102" t="s">
        <v>102</v>
      </c>
      <c r="C15" s="105" t="s">
        <v>102</v>
      </c>
      <c r="D15" s="102" t="s">
        <v>108</v>
      </c>
      <c r="E15" s="105" t="s">
        <v>108</v>
      </c>
      <c r="F15" s="102" t="s">
        <v>102</v>
      </c>
      <c r="G15" s="105" t="s">
        <v>102</v>
      </c>
      <c r="H15" s="102" t="s">
        <v>108</v>
      </c>
      <c r="I15" s="105" t="s">
        <v>108</v>
      </c>
      <c r="J15" s="1"/>
      <c r="K15" s="1"/>
      <c r="L15" s="1"/>
      <c r="M15" s="1"/>
      <c r="N15" s="1"/>
      <c r="O15" s="1"/>
      <c r="P15" s="1"/>
      <c r="Q15" s="1"/>
      <c r="R15" s="1"/>
      <c r="S15" s="1"/>
      <c r="T15" s="1"/>
      <c r="U15" s="1"/>
      <c r="V15" s="1"/>
      <c r="W15" s="1"/>
      <c r="X15" s="1"/>
      <c r="Y15" s="1"/>
      <c r="Z15" s="1"/>
    </row>
    <row r="16" spans="1:26" ht="13.5" customHeight="1">
      <c r="A16" s="532" t="s">
        <v>122</v>
      </c>
      <c r="B16" s="532" t="s">
        <v>122</v>
      </c>
      <c r="C16" s="532" t="s">
        <v>123</v>
      </c>
      <c r="D16" s="532" t="s">
        <v>123</v>
      </c>
      <c r="E16" s="532" t="s">
        <v>123</v>
      </c>
      <c r="F16" s="532" t="s">
        <v>122</v>
      </c>
      <c r="G16" s="532" t="s">
        <v>123</v>
      </c>
      <c r="H16" s="532" t="s">
        <v>123</v>
      </c>
      <c r="I16" s="532" t="s">
        <v>123</v>
      </c>
      <c r="J16" s="1"/>
      <c r="K16" s="1"/>
      <c r="L16" s="1"/>
      <c r="M16" s="1"/>
      <c r="N16" s="1"/>
      <c r="O16" s="1"/>
      <c r="P16" s="1"/>
      <c r="Q16" s="1"/>
      <c r="R16" s="1"/>
      <c r="S16" s="1"/>
      <c r="T16" s="1"/>
      <c r="U16" s="1"/>
      <c r="V16" s="1"/>
      <c r="W16" s="1"/>
      <c r="X16" s="1"/>
      <c r="Y16" s="1"/>
      <c r="Z16" s="1"/>
    </row>
    <row r="17" spans="1:26" ht="13.5" customHeight="1">
      <c r="A17" s="106"/>
      <c r="B17" s="107"/>
      <c r="C17" s="108" t="e">
        <f t="shared" ref="C17:C234" si="1">IF($F$8="",#N/A,IF(A17&gt;$F$8,#N/A,IF($F$7*A17/$F$8&gt;B17,B17,$F$7*A17/$F$8)))</f>
        <v>#N/A</v>
      </c>
      <c r="D17" s="109">
        <f t="shared" ref="D17:D234" si="2">IF(A17=0,0,IF(A17&gt;$F$8,"",IF(C17&lt;B17,(B17-C17)*$A$12*60/43560,0)))</f>
        <v>0</v>
      </c>
      <c r="E17" s="110">
        <f>+D17</f>
        <v>0</v>
      </c>
      <c r="F17" s="107"/>
      <c r="G17" s="108" t="e">
        <f t="shared" ref="G17:G234" si="3">IF($G$8="",#N/A,IF(A17&gt;$G$8,#N/A,IF($G$7*A17/$G$8&gt;F17,F17,$G$7*A17/$G$8)))</f>
        <v>#N/A</v>
      </c>
      <c r="H17" s="109">
        <f t="shared" ref="H17:H234" si="4">IF(A17=0,0,IF(A17&gt;$G$8,"",IF(G17&lt;F17,(F17-G17)*$A$12*60/43560,0)))</f>
        <v>0</v>
      </c>
      <c r="I17" s="109">
        <f>+H17</f>
        <v>0</v>
      </c>
      <c r="J17" s="1"/>
      <c r="K17" s="1"/>
      <c r="L17" s="1"/>
      <c r="M17" s="1"/>
      <c r="N17" s="1"/>
      <c r="O17" s="1"/>
      <c r="P17" s="1"/>
      <c r="Q17" s="1"/>
      <c r="R17" s="1"/>
      <c r="S17" s="1"/>
      <c r="T17" s="1"/>
      <c r="U17" s="1"/>
      <c r="V17" s="1"/>
      <c r="W17" s="1"/>
      <c r="X17" s="1"/>
      <c r="Y17" s="1"/>
      <c r="Z17" s="1"/>
    </row>
    <row r="18" spans="1:26" ht="13.5" customHeight="1">
      <c r="A18" s="111">
        <f t="shared" ref="A18:A234" si="5">A17+$A$12</f>
        <v>0</v>
      </c>
      <c r="B18" s="107"/>
      <c r="C18" s="108" t="e">
        <f t="shared" si="1"/>
        <v>#N/A</v>
      </c>
      <c r="D18" s="109">
        <f t="shared" si="2"/>
        <v>0</v>
      </c>
      <c r="E18" s="110">
        <f t="shared" ref="E18:E234" si="6">IF(D18="","",(D18+E17))</f>
        <v>0</v>
      </c>
      <c r="F18" s="107"/>
      <c r="G18" s="108" t="e">
        <f t="shared" si="3"/>
        <v>#N/A</v>
      </c>
      <c r="H18" s="109">
        <f t="shared" si="4"/>
        <v>0</v>
      </c>
      <c r="I18" s="109">
        <f t="shared" ref="I18:I234" si="7">IF(H18="","",(H18+I17))</f>
        <v>0</v>
      </c>
      <c r="J18" s="1"/>
      <c r="K18" s="1"/>
      <c r="L18" s="1"/>
      <c r="M18" s="1"/>
      <c r="N18" s="1"/>
      <c r="O18" s="1"/>
      <c r="P18" s="1"/>
      <c r="Q18" s="1"/>
      <c r="R18" s="1"/>
      <c r="S18" s="1"/>
      <c r="T18" s="1"/>
      <c r="U18" s="1"/>
      <c r="V18" s="1"/>
      <c r="W18" s="1"/>
      <c r="X18" s="1"/>
      <c r="Y18" s="1"/>
      <c r="Z18" s="1"/>
    </row>
    <row r="19" spans="1:26" ht="13.5" customHeight="1">
      <c r="A19" s="112">
        <f t="shared" si="5"/>
        <v>0</v>
      </c>
      <c r="B19" s="107"/>
      <c r="C19" s="108" t="e">
        <f t="shared" si="1"/>
        <v>#N/A</v>
      </c>
      <c r="D19" s="109">
        <f t="shared" si="2"/>
        <v>0</v>
      </c>
      <c r="E19" s="110">
        <f t="shared" si="6"/>
        <v>0</v>
      </c>
      <c r="F19" s="107"/>
      <c r="G19" s="108" t="e">
        <f t="shared" si="3"/>
        <v>#N/A</v>
      </c>
      <c r="H19" s="109">
        <f t="shared" si="4"/>
        <v>0</v>
      </c>
      <c r="I19" s="109">
        <f t="shared" si="7"/>
        <v>0</v>
      </c>
      <c r="J19" s="1"/>
      <c r="K19" s="1"/>
      <c r="L19" s="1"/>
      <c r="M19" s="1"/>
      <c r="N19" s="1"/>
      <c r="O19" s="1"/>
      <c r="P19" s="1"/>
      <c r="Q19" s="1"/>
      <c r="R19" s="1"/>
      <c r="S19" s="1"/>
      <c r="T19" s="1"/>
      <c r="U19" s="1"/>
      <c r="V19" s="1"/>
      <c r="W19" s="1"/>
      <c r="X19" s="1"/>
      <c r="Y19" s="1"/>
      <c r="Z19" s="1"/>
    </row>
    <row r="20" spans="1:26" ht="13.5" customHeight="1">
      <c r="A20" s="112">
        <f t="shared" si="5"/>
        <v>0</v>
      </c>
      <c r="B20" s="107"/>
      <c r="C20" s="108" t="e">
        <f t="shared" si="1"/>
        <v>#N/A</v>
      </c>
      <c r="D20" s="109">
        <f t="shared" si="2"/>
        <v>0</v>
      </c>
      <c r="E20" s="110">
        <f t="shared" si="6"/>
        <v>0</v>
      </c>
      <c r="F20" s="107"/>
      <c r="G20" s="108" t="e">
        <f t="shared" si="3"/>
        <v>#N/A</v>
      </c>
      <c r="H20" s="109">
        <f t="shared" si="4"/>
        <v>0</v>
      </c>
      <c r="I20" s="109">
        <f t="shared" si="7"/>
        <v>0</v>
      </c>
      <c r="J20" s="1"/>
      <c r="K20" s="1"/>
      <c r="L20" s="1"/>
      <c r="M20" s="1"/>
      <c r="N20" s="1"/>
      <c r="O20" s="1"/>
      <c r="P20" s="1"/>
      <c r="Q20" s="1"/>
      <c r="R20" s="1"/>
      <c r="S20" s="1"/>
      <c r="T20" s="1"/>
      <c r="U20" s="1"/>
      <c r="V20" s="1"/>
      <c r="W20" s="1"/>
      <c r="X20" s="1"/>
      <c r="Y20" s="1"/>
      <c r="Z20" s="1"/>
    </row>
    <row r="21" spans="1:26" ht="13.5" customHeight="1">
      <c r="A21" s="112">
        <f t="shared" si="5"/>
        <v>0</v>
      </c>
      <c r="B21" s="107"/>
      <c r="C21" s="108" t="e">
        <f t="shared" si="1"/>
        <v>#N/A</v>
      </c>
      <c r="D21" s="109">
        <f t="shared" si="2"/>
        <v>0</v>
      </c>
      <c r="E21" s="110">
        <f t="shared" si="6"/>
        <v>0</v>
      </c>
      <c r="F21" s="107"/>
      <c r="G21" s="108" t="e">
        <f t="shared" si="3"/>
        <v>#N/A</v>
      </c>
      <c r="H21" s="109">
        <f t="shared" si="4"/>
        <v>0</v>
      </c>
      <c r="I21" s="109">
        <f t="shared" si="7"/>
        <v>0</v>
      </c>
      <c r="J21" s="1"/>
      <c r="K21" s="1"/>
      <c r="L21" s="1"/>
      <c r="M21" s="1"/>
      <c r="N21" s="1"/>
      <c r="O21" s="1"/>
      <c r="P21" s="1"/>
      <c r="Q21" s="1"/>
      <c r="R21" s="1"/>
      <c r="S21" s="1"/>
      <c r="T21" s="1"/>
      <c r="U21" s="1"/>
      <c r="V21" s="1"/>
      <c r="W21" s="1"/>
      <c r="X21" s="1"/>
      <c r="Y21" s="1"/>
      <c r="Z21" s="1"/>
    </row>
    <row r="22" spans="1:26" ht="13.5" customHeight="1">
      <c r="A22" s="112">
        <f t="shared" si="5"/>
        <v>0</v>
      </c>
      <c r="B22" s="107"/>
      <c r="C22" s="108" t="e">
        <f t="shared" si="1"/>
        <v>#N/A</v>
      </c>
      <c r="D22" s="109">
        <f t="shared" si="2"/>
        <v>0</v>
      </c>
      <c r="E22" s="110">
        <f t="shared" si="6"/>
        <v>0</v>
      </c>
      <c r="F22" s="107"/>
      <c r="G22" s="108" t="e">
        <f t="shared" si="3"/>
        <v>#N/A</v>
      </c>
      <c r="H22" s="109">
        <f t="shared" si="4"/>
        <v>0</v>
      </c>
      <c r="I22" s="109">
        <f t="shared" si="7"/>
        <v>0</v>
      </c>
      <c r="J22" s="1"/>
      <c r="K22" s="1"/>
      <c r="L22" s="1"/>
      <c r="M22" s="1"/>
      <c r="N22" s="1"/>
      <c r="O22" s="1"/>
      <c r="P22" s="1"/>
      <c r="Q22" s="1"/>
      <c r="R22" s="1"/>
      <c r="S22" s="1"/>
      <c r="T22" s="1"/>
      <c r="U22" s="1"/>
      <c r="V22" s="1"/>
      <c r="W22" s="1"/>
      <c r="X22" s="1"/>
      <c r="Y22" s="1"/>
      <c r="Z22" s="1"/>
    </row>
    <row r="23" spans="1:26" ht="13.5" customHeight="1">
      <c r="A23" s="112">
        <f t="shared" si="5"/>
        <v>0</v>
      </c>
      <c r="B23" s="107"/>
      <c r="C23" s="108" t="e">
        <f t="shared" si="1"/>
        <v>#N/A</v>
      </c>
      <c r="D23" s="109">
        <f t="shared" si="2"/>
        <v>0</v>
      </c>
      <c r="E23" s="110">
        <f t="shared" si="6"/>
        <v>0</v>
      </c>
      <c r="F23" s="107"/>
      <c r="G23" s="108" t="e">
        <f t="shared" si="3"/>
        <v>#N/A</v>
      </c>
      <c r="H23" s="109">
        <f t="shared" si="4"/>
        <v>0</v>
      </c>
      <c r="I23" s="109">
        <f t="shared" si="7"/>
        <v>0</v>
      </c>
      <c r="J23" s="1"/>
      <c r="K23" s="1"/>
      <c r="L23" s="1"/>
      <c r="M23" s="1"/>
      <c r="N23" s="1"/>
      <c r="O23" s="1"/>
      <c r="P23" s="1"/>
      <c r="Q23" s="1"/>
      <c r="R23" s="1"/>
      <c r="S23" s="1"/>
      <c r="T23" s="1"/>
      <c r="U23" s="1"/>
      <c r="V23" s="1"/>
      <c r="W23" s="1"/>
      <c r="X23" s="1"/>
      <c r="Y23" s="1"/>
      <c r="Z23" s="1"/>
    </row>
    <row r="24" spans="1:26" ht="13.5" customHeight="1">
      <c r="A24" s="112">
        <f t="shared" si="5"/>
        <v>0</v>
      </c>
      <c r="B24" s="107"/>
      <c r="C24" s="108" t="e">
        <f t="shared" si="1"/>
        <v>#N/A</v>
      </c>
      <c r="D24" s="109">
        <f t="shared" si="2"/>
        <v>0</v>
      </c>
      <c r="E24" s="110">
        <f t="shared" si="6"/>
        <v>0</v>
      </c>
      <c r="F24" s="107"/>
      <c r="G24" s="108" t="e">
        <f t="shared" si="3"/>
        <v>#N/A</v>
      </c>
      <c r="H24" s="109">
        <f t="shared" si="4"/>
        <v>0</v>
      </c>
      <c r="I24" s="109">
        <f t="shared" si="7"/>
        <v>0</v>
      </c>
      <c r="J24" s="1"/>
      <c r="K24" s="1"/>
      <c r="L24" s="1"/>
      <c r="M24" s="1"/>
      <c r="N24" s="1"/>
      <c r="O24" s="1"/>
      <c r="P24" s="1"/>
      <c r="Q24" s="1"/>
      <c r="R24" s="1"/>
      <c r="S24" s="1"/>
      <c r="T24" s="1"/>
      <c r="U24" s="1"/>
      <c r="V24" s="1"/>
      <c r="W24" s="1"/>
      <c r="X24" s="1"/>
      <c r="Y24" s="1"/>
      <c r="Z24" s="1"/>
    </row>
    <row r="25" spans="1:26" ht="13.5" customHeight="1">
      <c r="A25" s="112">
        <f t="shared" si="5"/>
        <v>0</v>
      </c>
      <c r="B25" s="107"/>
      <c r="C25" s="108" t="e">
        <f t="shared" si="1"/>
        <v>#N/A</v>
      </c>
      <c r="D25" s="109">
        <f t="shared" si="2"/>
        <v>0</v>
      </c>
      <c r="E25" s="110">
        <f t="shared" si="6"/>
        <v>0</v>
      </c>
      <c r="F25" s="107"/>
      <c r="G25" s="108" t="e">
        <f t="shared" si="3"/>
        <v>#N/A</v>
      </c>
      <c r="H25" s="109">
        <f t="shared" si="4"/>
        <v>0</v>
      </c>
      <c r="I25" s="109">
        <f t="shared" si="7"/>
        <v>0</v>
      </c>
      <c r="J25" s="1"/>
      <c r="K25" s="1"/>
      <c r="L25" s="1"/>
      <c r="M25" s="1"/>
      <c r="N25" s="1"/>
      <c r="O25" s="1"/>
      <c r="P25" s="1"/>
      <c r="Q25" s="1"/>
      <c r="R25" s="1"/>
      <c r="S25" s="1"/>
      <c r="T25" s="1"/>
      <c r="U25" s="1"/>
      <c r="V25" s="1"/>
      <c r="W25" s="1"/>
      <c r="X25" s="1"/>
      <c r="Y25" s="1"/>
      <c r="Z25" s="1"/>
    </row>
    <row r="26" spans="1:26" ht="13.5" customHeight="1">
      <c r="A26" s="112">
        <f t="shared" si="5"/>
        <v>0</v>
      </c>
      <c r="B26" s="107"/>
      <c r="C26" s="108" t="e">
        <f t="shared" si="1"/>
        <v>#N/A</v>
      </c>
      <c r="D26" s="109">
        <f t="shared" si="2"/>
        <v>0</v>
      </c>
      <c r="E26" s="110">
        <f t="shared" si="6"/>
        <v>0</v>
      </c>
      <c r="F26" s="107"/>
      <c r="G26" s="108" t="e">
        <f t="shared" si="3"/>
        <v>#N/A</v>
      </c>
      <c r="H26" s="109">
        <f t="shared" si="4"/>
        <v>0</v>
      </c>
      <c r="I26" s="109">
        <f t="shared" si="7"/>
        <v>0</v>
      </c>
      <c r="J26" s="1"/>
      <c r="K26" s="1"/>
      <c r="L26" s="1"/>
      <c r="M26" s="1"/>
      <c r="N26" s="1"/>
      <c r="O26" s="1"/>
      <c r="P26" s="1"/>
      <c r="Q26" s="1"/>
      <c r="R26" s="1"/>
      <c r="S26" s="1"/>
      <c r="T26" s="1"/>
      <c r="U26" s="1"/>
      <c r="V26" s="1"/>
      <c r="W26" s="1"/>
      <c r="X26" s="1"/>
      <c r="Y26" s="1"/>
      <c r="Z26" s="1"/>
    </row>
    <row r="27" spans="1:26" ht="13.5" customHeight="1">
      <c r="A27" s="112">
        <f t="shared" si="5"/>
        <v>0</v>
      </c>
      <c r="B27" s="107"/>
      <c r="C27" s="108" t="e">
        <f t="shared" si="1"/>
        <v>#N/A</v>
      </c>
      <c r="D27" s="109">
        <f t="shared" si="2"/>
        <v>0</v>
      </c>
      <c r="E27" s="110">
        <f t="shared" si="6"/>
        <v>0</v>
      </c>
      <c r="F27" s="107"/>
      <c r="G27" s="108" t="e">
        <f t="shared" si="3"/>
        <v>#N/A</v>
      </c>
      <c r="H27" s="109">
        <f t="shared" si="4"/>
        <v>0</v>
      </c>
      <c r="I27" s="109">
        <f t="shared" si="7"/>
        <v>0</v>
      </c>
      <c r="J27" s="1"/>
      <c r="K27" s="1"/>
      <c r="L27" s="1"/>
      <c r="M27" s="1"/>
      <c r="N27" s="1"/>
      <c r="O27" s="1"/>
      <c r="P27" s="1"/>
      <c r="Q27" s="1"/>
      <c r="R27" s="1"/>
      <c r="S27" s="1"/>
      <c r="T27" s="1"/>
      <c r="U27" s="1"/>
      <c r="V27" s="1"/>
      <c r="W27" s="1"/>
      <c r="X27" s="1"/>
      <c r="Y27" s="1"/>
      <c r="Z27" s="1"/>
    </row>
    <row r="28" spans="1:26" ht="13.5" customHeight="1">
      <c r="A28" s="112">
        <f t="shared" si="5"/>
        <v>0</v>
      </c>
      <c r="B28" s="107"/>
      <c r="C28" s="108" t="e">
        <f t="shared" si="1"/>
        <v>#N/A</v>
      </c>
      <c r="D28" s="109">
        <f t="shared" si="2"/>
        <v>0</v>
      </c>
      <c r="E28" s="110">
        <f t="shared" si="6"/>
        <v>0</v>
      </c>
      <c r="F28" s="107"/>
      <c r="G28" s="108" t="e">
        <f t="shared" si="3"/>
        <v>#N/A</v>
      </c>
      <c r="H28" s="109">
        <f t="shared" si="4"/>
        <v>0</v>
      </c>
      <c r="I28" s="109">
        <f t="shared" si="7"/>
        <v>0</v>
      </c>
      <c r="J28" s="1"/>
      <c r="K28" s="1"/>
      <c r="L28" s="1"/>
      <c r="M28" s="1"/>
      <c r="N28" s="1"/>
      <c r="O28" s="1"/>
      <c r="P28" s="1"/>
      <c r="Q28" s="1"/>
      <c r="R28" s="1"/>
      <c r="S28" s="1"/>
      <c r="T28" s="1"/>
      <c r="U28" s="1"/>
      <c r="V28" s="1"/>
      <c r="W28" s="1"/>
      <c r="X28" s="1"/>
      <c r="Y28" s="1"/>
      <c r="Z28" s="1"/>
    </row>
    <row r="29" spans="1:26" ht="13.5" customHeight="1">
      <c r="A29" s="112">
        <f t="shared" si="5"/>
        <v>0</v>
      </c>
      <c r="B29" s="107"/>
      <c r="C29" s="108" t="e">
        <f t="shared" si="1"/>
        <v>#N/A</v>
      </c>
      <c r="D29" s="109">
        <f t="shared" si="2"/>
        <v>0</v>
      </c>
      <c r="E29" s="110">
        <f t="shared" si="6"/>
        <v>0</v>
      </c>
      <c r="F29" s="107"/>
      <c r="G29" s="108" t="e">
        <f t="shared" si="3"/>
        <v>#N/A</v>
      </c>
      <c r="H29" s="109">
        <f t="shared" si="4"/>
        <v>0</v>
      </c>
      <c r="I29" s="109">
        <f t="shared" si="7"/>
        <v>0</v>
      </c>
      <c r="J29" s="1"/>
      <c r="K29" s="1"/>
      <c r="L29" s="1"/>
      <c r="M29" s="1"/>
      <c r="N29" s="1"/>
      <c r="O29" s="1"/>
      <c r="P29" s="1"/>
      <c r="Q29" s="1"/>
      <c r="R29" s="1"/>
      <c r="S29" s="1"/>
      <c r="T29" s="1"/>
      <c r="U29" s="1"/>
      <c r="V29" s="1"/>
      <c r="W29" s="1"/>
      <c r="X29" s="1"/>
      <c r="Y29" s="1"/>
      <c r="Z29" s="1"/>
    </row>
    <row r="30" spans="1:26" ht="13.5" customHeight="1">
      <c r="A30" s="112">
        <f t="shared" si="5"/>
        <v>0</v>
      </c>
      <c r="B30" s="107"/>
      <c r="C30" s="108" t="e">
        <f t="shared" si="1"/>
        <v>#N/A</v>
      </c>
      <c r="D30" s="109">
        <f t="shared" si="2"/>
        <v>0</v>
      </c>
      <c r="E30" s="110">
        <f t="shared" si="6"/>
        <v>0</v>
      </c>
      <c r="F30" s="107"/>
      <c r="G30" s="108" t="e">
        <f t="shared" si="3"/>
        <v>#N/A</v>
      </c>
      <c r="H30" s="109">
        <f t="shared" si="4"/>
        <v>0</v>
      </c>
      <c r="I30" s="109">
        <f t="shared" si="7"/>
        <v>0</v>
      </c>
      <c r="J30" s="1"/>
      <c r="K30" s="1"/>
      <c r="L30" s="1"/>
      <c r="M30" s="1"/>
      <c r="N30" s="1"/>
      <c r="O30" s="1"/>
      <c r="P30" s="1"/>
      <c r="Q30" s="1"/>
      <c r="R30" s="1"/>
      <c r="S30" s="1"/>
      <c r="T30" s="1"/>
      <c r="U30" s="1"/>
      <c r="V30" s="1"/>
      <c r="W30" s="1"/>
      <c r="X30" s="1"/>
      <c r="Y30" s="1"/>
      <c r="Z30" s="1"/>
    </row>
    <row r="31" spans="1:26" ht="13.5" customHeight="1">
      <c r="A31" s="112">
        <f t="shared" si="5"/>
        <v>0</v>
      </c>
      <c r="B31" s="107"/>
      <c r="C31" s="108" t="e">
        <f t="shared" si="1"/>
        <v>#N/A</v>
      </c>
      <c r="D31" s="109">
        <f t="shared" si="2"/>
        <v>0</v>
      </c>
      <c r="E31" s="110">
        <f t="shared" si="6"/>
        <v>0</v>
      </c>
      <c r="F31" s="107"/>
      <c r="G31" s="108" t="e">
        <f t="shared" si="3"/>
        <v>#N/A</v>
      </c>
      <c r="H31" s="109">
        <f t="shared" si="4"/>
        <v>0</v>
      </c>
      <c r="I31" s="109">
        <f t="shared" si="7"/>
        <v>0</v>
      </c>
      <c r="J31" s="1"/>
      <c r="K31" s="1"/>
      <c r="L31" s="1"/>
      <c r="M31" s="1"/>
      <c r="N31" s="1"/>
      <c r="O31" s="1"/>
      <c r="P31" s="1"/>
      <c r="Q31" s="1"/>
      <c r="R31" s="1"/>
      <c r="S31" s="1"/>
      <c r="T31" s="1"/>
      <c r="U31" s="1"/>
      <c r="V31" s="1"/>
      <c r="W31" s="1"/>
      <c r="X31" s="1"/>
      <c r="Y31" s="1"/>
      <c r="Z31" s="1"/>
    </row>
    <row r="32" spans="1:26" ht="13.5" customHeight="1">
      <c r="A32" s="112">
        <f t="shared" si="5"/>
        <v>0</v>
      </c>
      <c r="B32" s="107"/>
      <c r="C32" s="108" t="e">
        <f t="shared" si="1"/>
        <v>#N/A</v>
      </c>
      <c r="D32" s="109">
        <f t="shared" si="2"/>
        <v>0</v>
      </c>
      <c r="E32" s="110">
        <f t="shared" si="6"/>
        <v>0</v>
      </c>
      <c r="F32" s="107"/>
      <c r="G32" s="108" t="e">
        <f t="shared" si="3"/>
        <v>#N/A</v>
      </c>
      <c r="H32" s="109">
        <f t="shared" si="4"/>
        <v>0</v>
      </c>
      <c r="I32" s="109">
        <f t="shared" si="7"/>
        <v>0</v>
      </c>
      <c r="J32" s="1"/>
      <c r="K32" s="1"/>
      <c r="L32" s="1"/>
      <c r="M32" s="1"/>
      <c r="N32" s="1"/>
      <c r="O32" s="1"/>
      <c r="P32" s="1"/>
      <c r="Q32" s="1"/>
      <c r="R32" s="1"/>
      <c r="S32" s="1"/>
      <c r="T32" s="1"/>
      <c r="U32" s="1"/>
      <c r="V32" s="1"/>
      <c r="W32" s="1"/>
      <c r="X32" s="1"/>
      <c r="Y32" s="1"/>
      <c r="Z32" s="1"/>
    </row>
    <row r="33" spans="1:26" ht="13.5" customHeight="1">
      <c r="A33" s="112">
        <f t="shared" si="5"/>
        <v>0</v>
      </c>
      <c r="B33" s="107"/>
      <c r="C33" s="108" t="e">
        <f t="shared" si="1"/>
        <v>#N/A</v>
      </c>
      <c r="D33" s="109">
        <f t="shared" si="2"/>
        <v>0</v>
      </c>
      <c r="E33" s="110">
        <f t="shared" si="6"/>
        <v>0</v>
      </c>
      <c r="F33" s="107"/>
      <c r="G33" s="108" t="e">
        <f t="shared" si="3"/>
        <v>#N/A</v>
      </c>
      <c r="H33" s="109">
        <f t="shared" si="4"/>
        <v>0</v>
      </c>
      <c r="I33" s="109">
        <f t="shared" si="7"/>
        <v>0</v>
      </c>
      <c r="J33" s="1"/>
      <c r="K33" s="1"/>
      <c r="L33" s="1"/>
      <c r="M33" s="1"/>
      <c r="N33" s="1"/>
      <c r="O33" s="1"/>
      <c r="P33" s="1"/>
      <c r="Q33" s="1"/>
      <c r="R33" s="1"/>
      <c r="S33" s="1"/>
      <c r="T33" s="1"/>
      <c r="U33" s="1"/>
      <c r="V33" s="1"/>
      <c r="W33" s="1"/>
      <c r="X33" s="1"/>
      <c r="Y33" s="1"/>
      <c r="Z33" s="1"/>
    </row>
    <row r="34" spans="1:26" ht="13.5" customHeight="1">
      <c r="A34" s="112">
        <f t="shared" si="5"/>
        <v>0</v>
      </c>
      <c r="B34" s="107"/>
      <c r="C34" s="108" t="e">
        <f t="shared" si="1"/>
        <v>#N/A</v>
      </c>
      <c r="D34" s="109">
        <f t="shared" si="2"/>
        <v>0</v>
      </c>
      <c r="E34" s="110">
        <f t="shared" si="6"/>
        <v>0</v>
      </c>
      <c r="F34" s="107"/>
      <c r="G34" s="108" t="e">
        <f t="shared" si="3"/>
        <v>#N/A</v>
      </c>
      <c r="H34" s="109">
        <f t="shared" si="4"/>
        <v>0</v>
      </c>
      <c r="I34" s="109">
        <f t="shared" si="7"/>
        <v>0</v>
      </c>
      <c r="J34" s="1"/>
      <c r="K34" s="1"/>
      <c r="L34" s="1"/>
      <c r="M34" s="1"/>
      <c r="N34" s="1"/>
      <c r="O34" s="1"/>
      <c r="P34" s="1"/>
      <c r="Q34" s="1"/>
      <c r="R34" s="1"/>
      <c r="S34" s="1"/>
      <c r="T34" s="1"/>
      <c r="U34" s="1"/>
      <c r="V34" s="1"/>
      <c r="W34" s="1"/>
      <c r="X34" s="1"/>
      <c r="Y34" s="1"/>
      <c r="Z34" s="1"/>
    </row>
    <row r="35" spans="1:26" ht="13.5" customHeight="1">
      <c r="A35" s="112">
        <f t="shared" si="5"/>
        <v>0</v>
      </c>
      <c r="B35" s="107"/>
      <c r="C35" s="108" t="e">
        <f t="shared" si="1"/>
        <v>#N/A</v>
      </c>
      <c r="D35" s="109">
        <f t="shared" si="2"/>
        <v>0</v>
      </c>
      <c r="E35" s="110">
        <f t="shared" si="6"/>
        <v>0</v>
      </c>
      <c r="F35" s="107"/>
      <c r="G35" s="108" t="e">
        <f t="shared" si="3"/>
        <v>#N/A</v>
      </c>
      <c r="H35" s="109">
        <f t="shared" si="4"/>
        <v>0</v>
      </c>
      <c r="I35" s="109">
        <f t="shared" si="7"/>
        <v>0</v>
      </c>
      <c r="J35" s="1"/>
      <c r="K35" s="1"/>
      <c r="L35" s="1"/>
      <c r="M35" s="1"/>
      <c r="N35" s="1"/>
      <c r="O35" s="1"/>
      <c r="P35" s="1"/>
      <c r="Q35" s="1"/>
      <c r="R35" s="1"/>
      <c r="S35" s="1"/>
      <c r="T35" s="1"/>
      <c r="U35" s="1"/>
      <c r="V35" s="1"/>
      <c r="W35" s="1"/>
      <c r="X35" s="1"/>
      <c r="Y35" s="1"/>
      <c r="Z35" s="1"/>
    </row>
    <row r="36" spans="1:26" ht="13.5" customHeight="1">
      <c r="A36" s="112">
        <f t="shared" si="5"/>
        <v>0</v>
      </c>
      <c r="B36" s="107"/>
      <c r="C36" s="108" t="e">
        <f t="shared" si="1"/>
        <v>#N/A</v>
      </c>
      <c r="D36" s="109">
        <f t="shared" si="2"/>
        <v>0</v>
      </c>
      <c r="E36" s="110">
        <f t="shared" si="6"/>
        <v>0</v>
      </c>
      <c r="F36" s="107"/>
      <c r="G36" s="108" t="e">
        <f t="shared" si="3"/>
        <v>#N/A</v>
      </c>
      <c r="H36" s="109">
        <f t="shared" si="4"/>
        <v>0</v>
      </c>
      <c r="I36" s="109">
        <f t="shared" si="7"/>
        <v>0</v>
      </c>
      <c r="J36" s="1"/>
      <c r="K36" s="1"/>
      <c r="L36" s="1"/>
      <c r="M36" s="1"/>
      <c r="N36" s="1"/>
      <c r="O36" s="1"/>
      <c r="P36" s="1"/>
      <c r="Q36" s="1"/>
      <c r="R36" s="1"/>
      <c r="S36" s="1"/>
      <c r="T36" s="1"/>
      <c r="U36" s="1"/>
      <c r="V36" s="1"/>
      <c r="W36" s="1"/>
      <c r="X36" s="1"/>
      <c r="Y36" s="1"/>
      <c r="Z36" s="1"/>
    </row>
    <row r="37" spans="1:26" ht="13.5" customHeight="1">
      <c r="A37" s="112">
        <f t="shared" si="5"/>
        <v>0</v>
      </c>
      <c r="B37" s="107"/>
      <c r="C37" s="108" t="e">
        <f t="shared" si="1"/>
        <v>#N/A</v>
      </c>
      <c r="D37" s="109">
        <f t="shared" si="2"/>
        <v>0</v>
      </c>
      <c r="E37" s="110">
        <f t="shared" si="6"/>
        <v>0</v>
      </c>
      <c r="F37" s="107"/>
      <c r="G37" s="108" t="e">
        <f t="shared" si="3"/>
        <v>#N/A</v>
      </c>
      <c r="H37" s="109">
        <f t="shared" si="4"/>
        <v>0</v>
      </c>
      <c r="I37" s="109">
        <f t="shared" si="7"/>
        <v>0</v>
      </c>
      <c r="J37" s="1"/>
      <c r="K37" s="1"/>
      <c r="L37" s="1"/>
      <c r="M37" s="1"/>
      <c r="N37" s="1"/>
      <c r="O37" s="1"/>
      <c r="P37" s="1"/>
      <c r="Q37" s="1"/>
      <c r="R37" s="1"/>
      <c r="S37" s="1"/>
      <c r="T37" s="1"/>
      <c r="U37" s="1"/>
      <c r="V37" s="1"/>
      <c r="W37" s="1"/>
      <c r="X37" s="1"/>
      <c r="Y37" s="1"/>
      <c r="Z37" s="1"/>
    </row>
    <row r="38" spans="1:26" ht="13.5" customHeight="1">
      <c r="A38" s="112">
        <f t="shared" si="5"/>
        <v>0</v>
      </c>
      <c r="B38" s="107"/>
      <c r="C38" s="108" t="e">
        <f t="shared" si="1"/>
        <v>#N/A</v>
      </c>
      <c r="D38" s="109">
        <f t="shared" si="2"/>
        <v>0</v>
      </c>
      <c r="E38" s="110">
        <f t="shared" si="6"/>
        <v>0</v>
      </c>
      <c r="F38" s="107"/>
      <c r="G38" s="108" t="e">
        <f t="shared" si="3"/>
        <v>#N/A</v>
      </c>
      <c r="H38" s="109">
        <f t="shared" si="4"/>
        <v>0</v>
      </c>
      <c r="I38" s="109">
        <f t="shared" si="7"/>
        <v>0</v>
      </c>
      <c r="J38" s="1"/>
      <c r="K38" s="1"/>
      <c r="L38" s="1"/>
      <c r="M38" s="1"/>
      <c r="N38" s="1"/>
      <c r="O38" s="1"/>
      <c r="P38" s="1"/>
      <c r="Q38" s="1"/>
      <c r="R38" s="1"/>
      <c r="S38" s="1"/>
      <c r="T38" s="1"/>
      <c r="U38" s="1"/>
      <c r="V38" s="1"/>
      <c r="W38" s="1"/>
      <c r="X38" s="1"/>
      <c r="Y38" s="1"/>
      <c r="Z38" s="1"/>
    </row>
    <row r="39" spans="1:26" ht="13.5" customHeight="1">
      <c r="A39" s="112">
        <f t="shared" si="5"/>
        <v>0</v>
      </c>
      <c r="B39" s="107"/>
      <c r="C39" s="108" t="e">
        <f t="shared" si="1"/>
        <v>#N/A</v>
      </c>
      <c r="D39" s="109">
        <f t="shared" si="2"/>
        <v>0</v>
      </c>
      <c r="E39" s="110">
        <f t="shared" si="6"/>
        <v>0</v>
      </c>
      <c r="F39" s="107"/>
      <c r="G39" s="108" t="e">
        <f t="shared" si="3"/>
        <v>#N/A</v>
      </c>
      <c r="H39" s="109">
        <f t="shared" si="4"/>
        <v>0</v>
      </c>
      <c r="I39" s="109">
        <f t="shared" si="7"/>
        <v>0</v>
      </c>
      <c r="J39" s="1"/>
      <c r="K39" s="1"/>
      <c r="L39" s="1"/>
      <c r="M39" s="1"/>
      <c r="N39" s="1"/>
      <c r="O39" s="1"/>
      <c r="P39" s="1"/>
      <c r="Q39" s="1"/>
      <c r="R39" s="1"/>
      <c r="S39" s="1"/>
      <c r="T39" s="1"/>
      <c r="U39" s="1"/>
      <c r="V39" s="1"/>
      <c r="W39" s="1"/>
      <c r="X39" s="1"/>
      <c r="Y39" s="1"/>
      <c r="Z39" s="1"/>
    </row>
    <row r="40" spans="1:26" ht="13.5" customHeight="1">
      <c r="A40" s="112">
        <f t="shared" si="5"/>
        <v>0</v>
      </c>
      <c r="B40" s="107"/>
      <c r="C40" s="108" t="e">
        <f t="shared" si="1"/>
        <v>#N/A</v>
      </c>
      <c r="D40" s="109">
        <f t="shared" si="2"/>
        <v>0</v>
      </c>
      <c r="E40" s="110">
        <f t="shared" si="6"/>
        <v>0</v>
      </c>
      <c r="F40" s="107"/>
      <c r="G40" s="108" t="e">
        <f t="shared" si="3"/>
        <v>#N/A</v>
      </c>
      <c r="H40" s="109">
        <f t="shared" si="4"/>
        <v>0</v>
      </c>
      <c r="I40" s="109">
        <f t="shared" si="7"/>
        <v>0</v>
      </c>
      <c r="J40" s="1"/>
      <c r="K40" s="1"/>
      <c r="L40" s="1"/>
      <c r="M40" s="1"/>
      <c r="N40" s="1"/>
      <c r="O40" s="1"/>
      <c r="P40" s="1"/>
      <c r="Q40" s="1"/>
      <c r="R40" s="1"/>
      <c r="S40" s="1"/>
      <c r="T40" s="1"/>
      <c r="U40" s="1"/>
      <c r="V40" s="1"/>
      <c r="W40" s="1"/>
      <c r="X40" s="1"/>
      <c r="Y40" s="1"/>
      <c r="Z40" s="1"/>
    </row>
    <row r="41" spans="1:26" ht="13.5" customHeight="1">
      <c r="A41" s="112">
        <f t="shared" si="5"/>
        <v>0</v>
      </c>
      <c r="B41" s="107"/>
      <c r="C41" s="108" t="e">
        <f t="shared" si="1"/>
        <v>#N/A</v>
      </c>
      <c r="D41" s="109">
        <f t="shared" si="2"/>
        <v>0</v>
      </c>
      <c r="E41" s="110">
        <f t="shared" si="6"/>
        <v>0</v>
      </c>
      <c r="F41" s="107"/>
      <c r="G41" s="108" t="e">
        <f t="shared" si="3"/>
        <v>#N/A</v>
      </c>
      <c r="H41" s="109">
        <f t="shared" si="4"/>
        <v>0</v>
      </c>
      <c r="I41" s="109">
        <f t="shared" si="7"/>
        <v>0</v>
      </c>
      <c r="J41" s="1"/>
      <c r="K41" s="1"/>
      <c r="L41" s="1"/>
      <c r="M41" s="1"/>
      <c r="N41" s="1"/>
      <c r="O41" s="1"/>
      <c r="P41" s="1"/>
      <c r="Q41" s="1"/>
      <c r="R41" s="1"/>
      <c r="S41" s="1"/>
      <c r="T41" s="1"/>
      <c r="U41" s="1"/>
      <c r="V41" s="1"/>
      <c r="W41" s="1"/>
      <c r="X41" s="1"/>
      <c r="Y41" s="1"/>
      <c r="Z41" s="1"/>
    </row>
    <row r="42" spans="1:26" ht="13.5" customHeight="1">
      <c r="A42" s="112">
        <f t="shared" si="5"/>
        <v>0</v>
      </c>
      <c r="B42" s="107"/>
      <c r="C42" s="108" t="e">
        <f t="shared" si="1"/>
        <v>#N/A</v>
      </c>
      <c r="D42" s="109">
        <f t="shared" si="2"/>
        <v>0</v>
      </c>
      <c r="E42" s="110">
        <f t="shared" si="6"/>
        <v>0</v>
      </c>
      <c r="F42" s="107"/>
      <c r="G42" s="108" t="e">
        <f t="shared" si="3"/>
        <v>#N/A</v>
      </c>
      <c r="H42" s="109">
        <f t="shared" si="4"/>
        <v>0</v>
      </c>
      <c r="I42" s="109">
        <f t="shared" si="7"/>
        <v>0</v>
      </c>
      <c r="J42" s="1"/>
      <c r="K42" s="1"/>
      <c r="L42" s="1"/>
      <c r="M42" s="1"/>
      <c r="N42" s="1"/>
      <c r="O42" s="1"/>
      <c r="P42" s="1"/>
      <c r="Q42" s="1"/>
      <c r="R42" s="1"/>
      <c r="S42" s="1"/>
      <c r="T42" s="1"/>
      <c r="U42" s="1"/>
      <c r="V42" s="1"/>
      <c r="W42" s="1"/>
      <c r="X42" s="1"/>
      <c r="Y42" s="1"/>
      <c r="Z42" s="1"/>
    </row>
    <row r="43" spans="1:26" ht="13.5" customHeight="1">
      <c r="A43" s="112">
        <f t="shared" si="5"/>
        <v>0</v>
      </c>
      <c r="B43" s="107"/>
      <c r="C43" s="108" t="e">
        <f t="shared" si="1"/>
        <v>#N/A</v>
      </c>
      <c r="D43" s="109">
        <f t="shared" si="2"/>
        <v>0</v>
      </c>
      <c r="E43" s="110">
        <f t="shared" si="6"/>
        <v>0</v>
      </c>
      <c r="F43" s="107"/>
      <c r="G43" s="108" t="e">
        <f t="shared" si="3"/>
        <v>#N/A</v>
      </c>
      <c r="H43" s="109">
        <f t="shared" si="4"/>
        <v>0</v>
      </c>
      <c r="I43" s="109">
        <f t="shared" si="7"/>
        <v>0</v>
      </c>
      <c r="J43" s="1"/>
      <c r="K43" s="1"/>
      <c r="L43" s="1"/>
      <c r="M43" s="1"/>
      <c r="N43" s="1"/>
      <c r="O43" s="1"/>
      <c r="P43" s="1"/>
      <c r="Q43" s="1"/>
      <c r="R43" s="1"/>
      <c r="S43" s="1"/>
      <c r="T43" s="1"/>
      <c r="U43" s="1"/>
      <c r="V43" s="1"/>
      <c r="W43" s="1"/>
      <c r="X43" s="1"/>
      <c r="Y43" s="1"/>
      <c r="Z43" s="1"/>
    </row>
    <row r="44" spans="1:26" ht="13.5" customHeight="1">
      <c r="A44" s="112">
        <f t="shared" si="5"/>
        <v>0</v>
      </c>
      <c r="B44" s="107"/>
      <c r="C44" s="108" t="e">
        <f t="shared" si="1"/>
        <v>#N/A</v>
      </c>
      <c r="D44" s="109">
        <f t="shared" si="2"/>
        <v>0</v>
      </c>
      <c r="E44" s="110">
        <f t="shared" si="6"/>
        <v>0</v>
      </c>
      <c r="F44" s="107"/>
      <c r="G44" s="108" t="e">
        <f t="shared" si="3"/>
        <v>#N/A</v>
      </c>
      <c r="H44" s="109">
        <f t="shared" si="4"/>
        <v>0</v>
      </c>
      <c r="I44" s="109">
        <f t="shared" si="7"/>
        <v>0</v>
      </c>
      <c r="J44" s="1"/>
      <c r="K44" s="1"/>
      <c r="L44" s="1"/>
      <c r="M44" s="1"/>
      <c r="N44" s="1"/>
      <c r="O44" s="1"/>
      <c r="P44" s="1"/>
      <c r="Q44" s="1"/>
      <c r="R44" s="1"/>
      <c r="S44" s="1"/>
      <c r="T44" s="1"/>
      <c r="U44" s="1"/>
      <c r="V44" s="1"/>
      <c r="W44" s="1"/>
      <c r="X44" s="1"/>
      <c r="Y44" s="1"/>
      <c r="Z44" s="1"/>
    </row>
    <row r="45" spans="1:26" ht="13.5" customHeight="1">
      <c r="A45" s="112">
        <f t="shared" si="5"/>
        <v>0</v>
      </c>
      <c r="B45" s="107"/>
      <c r="C45" s="108" t="e">
        <f t="shared" si="1"/>
        <v>#N/A</v>
      </c>
      <c r="D45" s="109">
        <f t="shared" si="2"/>
        <v>0</v>
      </c>
      <c r="E45" s="110">
        <f t="shared" si="6"/>
        <v>0</v>
      </c>
      <c r="F45" s="107"/>
      <c r="G45" s="108" t="e">
        <f t="shared" si="3"/>
        <v>#N/A</v>
      </c>
      <c r="H45" s="109">
        <f t="shared" si="4"/>
        <v>0</v>
      </c>
      <c r="I45" s="109">
        <f t="shared" si="7"/>
        <v>0</v>
      </c>
      <c r="J45" s="1"/>
      <c r="K45" s="1"/>
      <c r="L45" s="1"/>
      <c r="M45" s="1"/>
      <c r="N45" s="1"/>
      <c r="O45" s="1"/>
      <c r="P45" s="1"/>
      <c r="Q45" s="1"/>
      <c r="R45" s="1"/>
      <c r="S45" s="1"/>
      <c r="T45" s="1"/>
      <c r="U45" s="1"/>
      <c r="V45" s="1"/>
      <c r="W45" s="1"/>
      <c r="X45" s="1"/>
      <c r="Y45" s="1"/>
      <c r="Z45" s="1"/>
    </row>
    <row r="46" spans="1:26" ht="13.5" customHeight="1">
      <c r="A46" s="112">
        <f t="shared" si="5"/>
        <v>0</v>
      </c>
      <c r="B46" s="107"/>
      <c r="C46" s="108" t="e">
        <f t="shared" si="1"/>
        <v>#N/A</v>
      </c>
      <c r="D46" s="109">
        <f t="shared" si="2"/>
        <v>0</v>
      </c>
      <c r="E46" s="110">
        <f t="shared" si="6"/>
        <v>0</v>
      </c>
      <c r="F46" s="107"/>
      <c r="G46" s="108" t="e">
        <f t="shared" si="3"/>
        <v>#N/A</v>
      </c>
      <c r="H46" s="109">
        <f t="shared" si="4"/>
        <v>0</v>
      </c>
      <c r="I46" s="109">
        <f t="shared" si="7"/>
        <v>0</v>
      </c>
      <c r="J46" s="1"/>
      <c r="K46" s="1"/>
      <c r="L46" s="1"/>
      <c r="M46" s="1"/>
      <c r="N46" s="1"/>
      <c r="O46" s="1"/>
      <c r="P46" s="1"/>
      <c r="Q46" s="1"/>
      <c r="R46" s="1"/>
      <c r="S46" s="1"/>
      <c r="T46" s="1"/>
      <c r="U46" s="1"/>
      <c r="V46" s="1"/>
      <c r="W46" s="1"/>
      <c r="X46" s="1"/>
      <c r="Y46" s="1"/>
      <c r="Z46" s="1"/>
    </row>
    <row r="47" spans="1:26" ht="13.5" customHeight="1">
      <c r="A47" s="112">
        <f t="shared" si="5"/>
        <v>0</v>
      </c>
      <c r="B47" s="107"/>
      <c r="C47" s="108" t="e">
        <f t="shared" si="1"/>
        <v>#N/A</v>
      </c>
      <c r="D47" s="109">
        <f t="shared" si="2"/>
        <v>0</v>
      </c>
      <c r="E47" s="110">
        <f t="shared" si="6"/>
        <v>0</v>
      </c>
      <c r="F47" s="107"/>
      <c r="G47" s="108" t="e">
        <f t="shared" si="3"/>
        <v>#N/A</v>
      </c>
      <c r="H47" s="109">
        <f t="shared" si="4"/>
        <v>0</v>
      </c>
      <c r="I47" s="109">
        <f t="shared" si="7"/>
        <v>0</v>
      </c>
      <c r="J47" s="553" t="s">
        <v>140</v>
      </c>
      <c r="K47" s="554"/>
      <c r="L47" s="554"/>
      <c r="M47" s="554"/>
      <c r="N47" s="554"/>
      <c r="O47" s="554"/>
      <c r="P47" s="554"/>
      <c r="Q47" s="554"/>
      <c r="R47" s="555"/>
      <c r="S47" s="1"/>
      <c r="T47" s="1"/>
      <c r="U47" s="1"/>
      <c r="V47" s="1"/>
      <c r="W47" s="1"/>
      <c r="X47" s="1"/>
      <c r="Y47" s="1"/>
      <c r="Z47" s="1"/>
    </row>
    <row r="48" spans="1:26" ht="13.5" customHeight="1">
      <c r="A48" s="112">
        <f t="shared" si="5"/>
        <v>0</v>
      </c>
      <c r="B48" s="107"/>
      <c r="C48" s="108" t="e">
        <f t="shared" si="1"/>
        <v>#N/A</v>
      </c>
      <c r="D48" s="109">
        <f t="shared" si="2"/>
        <v>0</v>
      </c>
      <c r="E48" s="110">
        <f t="shared" si="6"/>
        <v>0</v>
      </c>
      <c r="F48" s="107"/>
      <c r="G48" s="108" t="e">
        <f t="shared" si="3"/>
        <v>#N/A</v>
      </c>
      <c r="H48" s="109">
        <f t="shared" si="4"/>
        <v>0</v>
      </c>
      <c r="I48" s="109">
        <f t="shared" si="7"/>
        <v>0</v>
      </c>
      <c r="J48" s="556"/>
      <c r="K48" s="557"/>
      <c r="L48" s="557"/>
      <c r="M48" s="557"/>
      <c r="N48" s="557"/>
      <c r="O48" s="557"/>
      <c r="P48" s="557"/>
      <c r="Q48" s="557"/>
      <c r="R48" s="558"/>
      <c r="S48" s="1"/>
      <c r="T48" s="1"/>
      <c r="U48" s="1"/>
      <c r="V48" s="1"/>
      <c r="W48" s="1"/>
      <c r="X48" s="1"/>
      <c r="Y48" s="1"/>
      <c r="Z48" s="1"/>
    </row>
    <row r="49" spans="1:26" ht="13.5" customHeight="1">
      <c r="A49" s="112">
        <f t="shared" si="5"/>
        <v>0</v>
      </c>
      <c r="B49" s="107"/>
      <c r="C49" s="108" t="e">
        <f t="shared" si="1"/>
        <v>#N/A</v>
      </c>
      <c r="D49" s="109">
        <f t="shared" si="2"/>
        <v>0</v>
      </c>
      <c r="E49" s="110">
        <f t="shared" si="6"/>
        <v>0</v>
      </c>
      <c r="F49" s="107"/>
      <c r="G49" s="108" t="e">
        <f t="shared" si="3"/>
        <v>#N/A</v>
      </c>
      <c r="H49" s="109">
        <f t="shared" si="4"/>
        <v>0</v>
      </c>
      <c r="I49" s="109">
        <f t="shared" si="7"/>
        <v>0</v>
      </c>
      <c r="J49" s="559"/>
      <c r="K49" s="560"/>
      <c r="L49" s="560"/>
      <c r="M49" s="560"/>
      <c r="N49" s="560"/>
      <c r="O49" s="560"/>
      <c r="P49" s="560"/>
      <c r="Q49" s="560"/>
      <c r="R49" s="561"/>
      <c r="S49" s="1"/>
      <c r="T49" s="1"/>
      <c r="U49" s="1"/>
      <c r="V49" s="1"/>
      <c r="W49" s="1"/>
      <c r="X49" s="1"/>
      <c r="Y49" s="1"/>
      <c r="Z49" s="1"/>
    </row>
    <row r="50" spans="1:26" ht="13.5" customHeight="1">
      <c r="A50" s="112">
        <f t="shared" si="5"/>
        <v>0</v>
      </c>
      <c r="B50" s="107"/>
      <c r="C50" s="108" t="e">
        <f t="shared" si="1"/>
        <v>#N/A</v>
      </c>
      <c r="D50" s="109">
        <f t="shared" si="2"/>
        <v>0</v>
      </c>
      <c r="E50" s="110">
        <f t="shared" si="6"/>
        <v>0</v>
      </c>
      <c r="F50" s="107"/>
      <c r="G50" s="108" t="e">
        <f t="shared" si="3"/>
        <v>#N/A</v>
      </c>
      <c r="H50" s="109">
        <f t="shared" si="4"/>
        <v>0</v>
      </c>
      <c r="I50" s="109">
        <f t="shared" si="7"/>
        <v>0</v>
      </c>
      <c r="J50" s="1"/>
      <c r="K50" s="1"/>
      <c r="L50" s="1"/>
      <c r="M50" s="1"/>
      <c r="N50" s="1"/>
      <c r="O50" s="1"/>
      <c r="P50" s="1"/>
      <c r="Q50" s="1"/>
      <c r="R50" s="1"/>
      <c r="S50" s="1"/>
      <c r="T50" s="1"/>
      <c r="U50" s="1"/>
      <c r="V50" s="1"/>
      <c r="W50" s="1"/>
      <c r="X50" s="1"/>
      <c r="Y50" s="1"/>
      <c r="Z50" s="1"/>
    </row>
    <row r="51" spans="1:26" ht="13.5" customHeight="1">
      <c r="A51" s="112">
        <f t="shared" si="5"/>
        <v>0</v>
      </c>
      <c r="B51" s="107"/>
      <c r="C51" s="108" t="e">
        <f t="shared" si="1"/>
        <v>#N/A</v>
      </c>
      <c r="D51" s="109">
        <f t="shared" si="2"/>
        <v>0</v>
      </c>
      <c r="E51" s="110">
        <f t="shared" si="6"/>
        <v>0</v>
      </c>
      <c r="F51" s="107"/>
      <c r="G51" s="108" t="e">
        <f t="shared" si="3"/>
        <v>#N/A</v>
      </c>
      <c r="H51" s="109">
        <f t="shared" si="4"/>
        <v>0</v>
      </c>
      <c r="I51" s="109">
        <f t="shared" si="7"/>
        <v>0</v>
      </c>
      <c r="J51" s="1"/>
      <c r="K51" s="1"/>
      <c r="L51" s="1"/>
      <c r="M51" s="1"/>
      <c r="N51" s="1"/>
      <c r="O51" s="1"/>
      <c r="P51" s="1"/>
      <c r="Q51" s="1"/>
      <c r="R51" s="1"/>
      <c r="S51" s="1"/>
      <c r="T51" s="1"/>
      <c r="U51" s="1"/>
      <c r="V51" s="1"/>
      <c r="W51" s="1"/>
      <c r="X51" s="1"/>
      <c r="Y51" s="1"/>
      <c r="Z51" s="1"/>
    </row>
    <row r="52" spans="1:26" ht="13.5" customHeight="1">
      <c r="A52" s="112">
        <f t="shared" si="5"/>
        <v>0</v>
      </c>
      <c r="B52" s="107"/>
      <c r="C52" s="108" t="e">
        <f t="shared" si="1"/>
        <v>#N/A</v>
      </c>
      <c r="D52" s="109">
        <f t="shared" si="2"/>
        <v>0</v>
      </c>
      <c r="E52" s="110">
        <f t="shared" si="6"/>
        <v>0</v>
      </c>
      <c r="F52" s="107"/>
      <c r="G52" s="108" t="e">
        <f t="shared" si="3"/>
        <v>#N/A</v>
      </c>
      <c r="H52" s="109">
        <f t="shared" si="4"/>
        <v>0</v>
      </c>
      <c r="I52" s="109">
        <f t="shared" si="7"/>
        <v>0</v>
      </c>
      <c r="J52" s="1"/>
      <c r="K52" s="1"/>
      <c r="L52" s="1"/>
      <c r="M52" s="1"/>
      <c r="N52" s="1"/>
      <c r="O52" s="1"/>
      <c r="P52" s="1"/>
      <c r="Q52" s="1"/>
      <c r="R52" s="1"/>
      <c r="S52" s="1"/>
      <c r="T52" s="1"/>
      <c r="U52" s="1"/>
      <c r="V52" s="1"/>
      <c r="W52" s="1"/>
      <c r="X52" s="1"/>
      <c r="Y52" s="1"/>
      <c r="Z52" s="1"/>
    </row>
    <row r="53" spans="1:26" ht="13.5" customHeight="1">
      <c r="A53" s="112">
        <f t="shared" si="5"/>
        <v>0</v>
      </c>
      <c r="B53" s="107"/>
      <c r="C53" s="108" t="e">
        <f t="shared" si="1"/>
        <v>#N/A</v>
      </c>
      <c r="D53" s="109">
        <f t="shared" si="2"/>
        <v>0</v>
      </c>
      <c r="E53" s="110">
        <f t="shared" si="6"/>
        <v>0</v>
      </c>
      <c r="F53" s="107"/>
      <c r="G53" s="108" t="e">
        <f t="shared" si="3"/>
        <v>#N/A</v>
      </c>
      <c r="H53" s="109">
        <f t="shared" si="4"/>
        <v>0</v>
      </c>
      <c r="I53" s="109">
        <f t="shared" si="7"/>
        <v>0</v>
      </c>
      <c r="J53" s="1"/>
      <c r="K53" s="1"/>
      <c r="L53" s="1"/>
      <c r="M53" s="1"/>
      <c r="N53" s="1"/>
      <c r="O53" s="1"/>
      <c r="P53" s="1"/>
      <c r="Q53" s="1"/>
      <c r="R53" s="1"/>
      <c r="S53" s="1"/>
      <c r="T53" s="1"/>
      <c r="U53" s="1"/>
      <c r="V53" s="1"/>
      <c r="W53" s="1"/>
      <c r="X53" s="1"/>
      <c r="Y53" s="1"/>
      <c r="Z53" s="1"/>
    </row>
    <row r="54" spans="1:26" ht="13.5" customHeight="1">
      <c r="A54" s="112">
        <f t="shared" si="5"/>
        <v>0</v>
      </c>
      <c r="B54" s="107"/>
      <c r="C54" s="108" t="e">
        <f t="shared" si="1"/>
        <v>#N/A</v>
      </c>
      <c r="D54" s="109">
        <f t="shared" si="2"/>
        <v>0</v>
      </c>
      <c r="E54" s="110">
        <f t="shared" si="6"/>
        <v>0</v>
      </c>
      <c r="F54" s="107"/>
      <c r="G54" s="108" t="e">
        <f t="shared" si="3"/>
        <v>#N/A</v>
      </c>
      <c r="H54" s="109">
        <f t="shared" si="4"/>
        <v>0</v>
      </c>
      <c r="I54" s="109">
        <f t="shared" si="7"/>
        <v>0</v>
      </c>
      <c r="J54" s="1"/>
      <c r="K54" s="1"/>
      <c r="L54" s="1"/>
      <c r="M54" s="1"/>
      <c r="N54" s="1"/>
      <c r="O54" s="1"/>
      <c r="P54" s="1"/>
      <c r="Q54" s="1"/>
      <c r="R54" s="1"/>
      <c r="S54" s="1"/>
      <c r="T54" s="1"/>
      <c r="U54" s="1"/>
      <c r="V54" s="1"/>
      <c r="W54" s="1"/>
      <c r="X54" s="1"/>
      <c r="Y54" s="1"/>
      <c r="Z54" s="1"/>
    </row>
    <row r="55" spans="1:26" ht="13.5" customHeight="1">
      <c r="A55" s="112">
        <f t="shared" si="5"/>
        <v>0</v>
      </c>
      <c r="B55" s="107"/>
      <c r="C55" s="108" t="e">
        <f t="shared" si="1"/>
        <v>#N/A</v>
      </c>
      <c r="D55" s="109">
        <f t="shared" si="2"/>
        <v>0</v>
      </c>
      <c r="E55" s="110">
        <f t="shared" si="6"/>
        <v>0</v>
      </c>
      <c r="F55" s="107"/>
      <c r="G55" s="108" t="e">
        <f t="shared" si="3"/>
        <v>#N/A</v>
      </c>
      <c r="H55" s="109">
        <f t="shared" si="4"/>
        <v>0</v>
      </c>
      <c r="I55" s="109">
        <f t="shared" si="7"/>
        <v>0</v>
      </c>
      <c r="J55" s="1"/>
      <c r="K55" s="1"/>
      <c r="L55" s="1"/>
      <c r="M55" s="1"/>
      <c r="N55" s="1"/>
      <c r="O55" s="1"/>
      <c r="P55" s="1"/>
      <c r="Q55" s="1"/>
      <c r="R55" s="1"/>
      <c r="S55" s="1"/>
      <c r="T55" s="1"/>
      <c r="U55" s="1"/>
      <c r="V55" s="1"/>
      <c r="W55" s="1"/>
      <c r="X55" s="1"/>
      <c r="Y55" s="1"/>
      <c r="Z55" s="1"/>
    </row>
    <row r="56" spans="1:26" ht="13.5" customHeight="1">
      <c r="A56" s="112">
        <f t="shared" si="5"/>
        <v>0</v>
      </c>
      <c r="B56" s="107"/>
      <c r="C56" s="108" t="e">
        <f t="shared" si="1"/>
        <v>#N/A</v>
      </c>
      <c r="D56" s="109">
        <f t="shared" si="2"/>
        <v>0</v>
      </c>
      <c r="E56" s="110">
        <f t="shared" si="6"/>
        <v>0</v>
      </c>
      <c r="F56" s="107"/>
      <c r="G56" s="108" t="e">
        <f t="shared" si="3"/>
        <v>#N/A</v>
      </c>
      <c r="H56" s="109">
        <f t="shared" si="4"/>
        <v>0</v>
      </c>
      <c r="I56" s="109">
        <f t="shared" si="7"/>
        <v>0</v>
      </c>
      <c r="J56" s="1"/>
      <c r="K56" s="1"/>
      <c r="L56" s="1"/>
      <c r="M56" s="1"/>
      <c r="N56" s="1"/>
      <c r="O56" s="1"/>
      <c r="P56" s="1"/>
      <c r="Q56" s="1"/>
      <c r="R56" s="1"/>
      <c r="S56" s="1"/>
      <c r="T56" s="1"/>
      <c r="U56" s="1"/>
      <c r="V56" s="1"/>
      <c r="W56" s="1"/>
      <c r="X56" s="1"/>
      <c r="Y56" s="1"/>
      <c r="Z56" s="1"/>
    </row>
    <row r="57" spans="1:26" ht="13.5" customHeight="1">
      <c r="A57" s="112">
        <f t="shared" si="5"/>
        <v>0</v>
      </c>
      <c r="B57" s="107"/>
      <c r="C57" s="108" t="e">
        <f t="shared" si="1"/>
        <v>#N/A</v>
      </c>
      <c r="D57" s="109">
        <f t="shared" si="2"/>
        <v>0</v>
      </c>
      <c r="E57" s="110">
        <f t="shared" si="6"/>
        <v>0</v>
      </c>
      <c r="F57" s="107"/>
      <c r="G57" s="108" t="e">
        <f t="shared" si="3"/>
        <v>#N/A</v>
      </c>
      <c r="H57" s="109">
        <f t="shared" si="4"/>
        <v>0</v>
      </c>
      <c r="I57" s="109">
        <f t="shared" si="7"/>
        <v>0</v>
      </c>
      <c r="J57" s="1"/>
      <c r="K57" s="1"/>
      <c r="L57" s="1"/>
      <c r="M57" s="1"/>
      <c r="N57" s="1"/>
      <c r="O57" s="1"/>
      <c r="P57" s="1"/>
      <c r="Q57" s="1"/>
      <c r="R57" s="1"/>
      <c r="S57" s="1"/>
      <c r="T57" s="1"/>
      <c r="U57" s="1"/>
      <c r="V57" s="1"/>
      <c r="W57" s="1"/>
      <c r="X57" s="1"/>
      <c r="Y57" s="1"/>
      <c r="Z57" s="1"/>
    </row>
    <row r="58" spans="1:26" ht="13.5" customHeight="1">
      <c r="A58" s="112">
        <f t="shared" si="5"/>
        <v>0</v>
      </c>
      <c r="B58" s="107"/>
      <c r="C58" s="108" t="e">
        <f t="shared" si="1"/>
        <v>#N/A</v>
      </c>
      <c r="D58" s="109">
        <f t="shared" si="2"/>
        <v>0</v>
      </c>
      <c r="E58" s="110">
        <f t="shared" si="6"/>
        <v>0</v>
      </c>
      <c r="F58" s="107"/>
      <c r="G58" s="108" t="e">
        <f t="shared" si="3"/>
        <v>#N/A</v>
      </c>
      <c r="H58" s="109">
        <f t="shared" si="4"/>
        <v>0</v>
      </c>
      <c r="I58" s="109">
        <f t="shared" si="7"/>
        <v>0</v>
      </c>
      <c r="J58" s="1"/>
      <c r="K58" s="1"/>
      <c r="L58" s="1"/>
      <c r="M58" s="1"/>
      <c r="N58" s="1"/>
      <c r="O58" s="1"/>
      <c r="P58" s="1"/>
      <c r="Q58" s="1"/>
      <c r="R58" s="1"/>
      <c r="S58" s="1"/>
      <c r="T58" s="1"/>
      <c r="U58" s="1"/>
      <c r="V58" s="1"/>
      <c r="W58" s="1"/>
      <c r="X58" s="1"/>
      <c r="Y58" s="1"/>
      <c r="Z58" s="1"/>
    </row>
    <row r="59" spans="1:26" ht="13.5" customHeight="1">
      <c r="A59" s="112">
        <f t="shared" si="5"/>
        <v>0</v>
      </c>
      <c r="B59" s="107"/>
      <c r="C59" s="108" t="e">
        <f t="shared" si="1"/>
        <v>#N/A</v>
      </c>
      <c r="D59" s="109">
        <f t="shared" si="2"/>
        <v>0</v>
      </c>
      <c r="E59" s="110">
        <f t="shared" si="6"/>
        <v>0</v>
      </c>
      <c r="F59" s="107"/>
      <c r="G59" s="108" t="e">
        <f t="shared" si="3"/>
        <v>#N/A</v>
      </c>
      <c r="H59" s="109">
        <f t="shared" si="4"/>
        <v>0</v>
      </c>
      <c r="I59" s="109">
        <f t="shared" si="7"/>
        <v>0</v>
      </c>
      <c r="J59" s="1"/>
      <c r="K59" s="1"/>
      <c r="L59" s="1"/>
      <c r="M59" s="1"/>
      <c r="N59" s="1"/>
      <c r="O59" s="1"/>
      <c r="P59" s="1"/>
      <c r="Q59" s="1"/>
      <c r="R59" s="1"/>
      <c r="S59" s="1"/>
      <c r="T59" s="1"/>
      <c r="U59" s="1"/>
      <c r="V59" s="1"/>
      <c r="W59" s="1"/>
      <c r="X59" s="1"/>
      <c r="Y59" s="1"/>
      <c r="Z59" s="1"/>
    </row>
    <row r="60" spans="1:26" ht="13.5" customHeight="1">
      <c r="A60" s="112">
        <f t="shared" si="5"/>
        <v>0</v>
      </c>
      <c r="B60" s="107"/>
      <c r="C60" s="108" t="e">
        <f t="shared" si="1"/>
        <v>#N/A</v>
      </c>
      <c r="D60" s="109">
        <f t="shared" si="2"/>
        <v>0</v>
      </c>
      <c r="E60" s="110">
        <f t="shared" si="6"/>
        <v>0</v>
      </c>
      <c r="F60" s="107"/>
      <c r="G60" s="108" t="e">
        <f t="shared" si="3"/>
        <v>#N/A</v>
      </c>
      <c r="H60" s="109">
        <f t="shared" si="4"/>
        <v>0</v>
      </c>
      <c r="I60" s="109">
        <f t="shared" si="7"/>
        <v>0</v>
      </c>
      <c r="J60" s="1"/>
      <c r="K60" s="1"/>
      <c r="L60" s="1"/>
      <c r="M60" s="1"/>
      <c r="N60" s="1"/>
      <c r="O60" s="1"/>
      <c r="P60" s="1"/>
      <c r="Q60" s="1"/>
      <c r="R60" s="1"/>
      <c r="S60" s="1"/>
      <c r="T60" s="1"/>
      <c r="U60" s="1"/>
      <c r="V60" s="1"/>
      <c r="W60" s="1"/>
      <c r="X60" s="1"/>
      <c r="Y60" s="1"/>
      <c r="Z60" s="1"/>
    </row>
    <row r="61" spans="1:26" ht="13.5" customHeight="1">
      <c r="A61" s="112">
        <f t="shared" si="5"/>
        <v>0</v>
      </c>
      <c r="B61" s="107"/>
      <c r="C61" s="108" t="e">
        <f t="shared" si="1"/>
        <v>#N/A</v>
      </c>
      <c r="D61" s="109">
        <f t="shared" si="2"/>
        <v>0</v>
      </c>
      <c r="E61" s="110">
        <f t="shared" si="6"/>
        <v>0</v>
      </c>
      <c r="F61" s="107"/>
      <c r="G61" s="108" t="e">
        <f t="shared" si="3"/>
        <v>#N/A</v>
      </c>
      <c r="H61" s="109">
        <f t="shared" si="4"/>
        <v>0</v>
      </c>
      <c r="I61" s="109">
        <f t="shared" si="7"/>
        <v>0</v>
      </c>
      <c r="J61" s="1"/>
      <c r="K61" s="1"/>
      <c r="L61" s="1"/>
      <c r="M61" s="1"/>
      <c r="N61" s="1"/>
      <c r="O61" s="1"/>
      <c r="P61" s="1"/>
      <c r="Q61" s="1"/>
      <c r="R61" s="1"/>
      <c r="S61" s="1"/>
      <c r="T61" s="1"/>
      <c r="U61" s="1"/>
      <c r="V61" s="1"/>
      <c r="W61" s="1"/>
      <c r="X61" s="1"/>
      <c r="Y61" s="1"/>
      <c r="Z61" s="1"/>
    </row>
    <row r="62" spans="1:26" ht="13.5" customHeight="1">
      <c r="A62" s="112">
        <f t="shared" si="5"/>
        <v>0</v>
      </c>
      <c r="B62" s="107"/>
      <c r="C62" s="108" t="e">
        <f t="shared" si="1"/>
        <v>#N/A</v>
      </c>
      <c r="D62" s="109">
        <f t="shared" si="2"/>
        <v>0</v>
      </c>
      <c r="E62" s="110">
        <f t="shared" si="6"/>
        <v>0</v>
      </c>
      <c r="F62" s="107"/>
      <c r="G62" s="108" t="e">
        <f t="shared" si="3"/>
        <v>#N/A</v>
      </c>
      <c r="H62" s="109">
        <f t="shared" si="4"/>
        <v>0</v>
      </c>
      <c r="I62" s="109">
        <f t="shared" si="7"/>
        <v>0</v>
      </c>
      <c r="J62" s="1"/>
      <c r="K62" s="1"/>
      <c r="L62" s="1"/>
      <c r="M62" s="1"/>
      <c r="N62" s="1"/>
      <c r="O62" s="1"/>
      <c r="P62" s="1"/>
      <c r="Q62" s="1"/>
      <c r="R62" s="1"/>
      <c r="S62" s="1"/>
      <c r="T62" s="1"/>
      <c r="U62" s="1"/>
      <c r="V62" s="1"/>
      <c r="W62" s="1"/>
      <c r="X62" s="1"/>
      <c r="Y62" s="1"/>
      <c r="Z62" s="1"/>
    </row>
    <row r="63" spans="1:26" ht="13.5" customHeight="1">
      <c r="A63" s="112">
        <f t="shared" si="5"/>
        <v>0</v>
      </c>
      <c r="B63" s="107"/>
      <c r="C63" s="108" t="e">
        <f t="shared" si="1"/>
        <v>#N/A</v>
      </c>
      <c r="D63" s="109">
        <f t="shared" si="2"/>
        <v>0</v>
      </c>
      <c r="E63" s="110">
        <f t="shared" si="6"/>
        <v>0</v>
      </c>
      <c r="F63" s="107"/>
      <c r="G63" s="108" t="e">
        <f t="shared" si="3"/>
        <v>#N/A</v>
      </c>
      <c r="H63" s="109">
        <f t="shared" si="4"/>
        <v>0</v>
      </c>
      <c r="I63" s="109">
        <f t="shared" si="7"/>
        <v>0</v>
      </c>
      <c r="J63" s="1"/>
      <c r="K63" s="1"/>
      <c r="L63" s="1"/>
      <c r="M63" s="1"/>
      <c r="N63" s="1"/>
      <c r="O63" s="1"/>
      <c r="P63" s="1"/>
      <c r="Q63" s="1"/>
      <c r="R63" s="1"/>
      <c r="S63" s="1"/>
      <c r="T63" s="1"/>
      <c r="U63" s="1"/>
      <c r="V63" s="1"/>
      <c r="W63" s="1"/>
      <c r="X63" s="1"/>
      <c r="Y63" s="1"/>
      <c r="Z63" s="1"/>
    </row>
    <row r="64" spans="1:26" ht="13.5" customHeight="1">
      <c r="A64" s="112">
        <f t="shared" si="5"/>
        <v>0</v>
      </c>
      <c r="B64" s="107"/>
      <c r="C64" s="108" t="e">
        <f t="shared" si="1"/>
        <v>#N/A</v>
      </c>
      <c r="D64" s="109">
        <f t="shared" si="2"/>
        <v>0</v>
      </c>
      <c r="E64" s="110">
        <f t="shared" si="6"/>
        <v>0</v>
      </c>
      <c r="F64" s="107"/>
      <c r="G64" s="108" t="e">
        <f t="shared" si="3"/>
        <v>#N/A</v>
      </c>
      <c r="H64" s="109">
        <f t="shared" si="4"/>
        <v>0</v>
      </c>
      <c r="I64" s="109">
        <f t="shared" si="7"/>
        <v>0</v>
      </c>
      <c r="J64" s="1"/>
      <c r="K64" s="1"/>
      <c r="L64" s="1"/>
      <c r="M64" s="1"/>
      <c r="N64" s="1"/>
      <c r="O64" s="1"/>
      <c r="P64" s="1"/>
      <c r="Q64" s="1"/>
      <c r="R64" s="1"/>
      <c r="S64" s="1"/>
      <c r="T64" s="1"/>
      <c r="U64" s="1"/>
      <c r="V64" s="1"/>
      <c r="W64" s="1"/>
      <c r="X64" s="1"/>
      <c r="Y64" s="1"/>
      <c r="Z64" s="1"/>
    </row>
    <row r="65" spans="1:26" ht="13.5" customHeight="1">
      <c r="A65" s="112">
        <f t="shared" si="5"/>
        <v>0</v>
      </c>
      <c r="B65" s="107"/>
      <c r="C65" s="108" t="e">
        <f t="shared" si="1"/>
        <v>#N/A</v>
      </c>
      <c r="D65" s="109">
        <f t="shared" si="2"/>
        <v>0</v>
      </c>
      <c r="E65" s="110">
        <f t="shared" si="6"/>
        <v>0</v>
      </c>
      <c r="F65" s="107"/>
      <c r="G65" s="108" t="e">
        <f t="shared" si="3"/>
        <v>#N/A</v>
      </c>
      <c r="H65" s="109">
        <f t="shared" si="4"/>
        <v>0</v>
      </c>
      <c r="I65" s="109">
        <f t="shared" si="7"/>
        <v>0</v>
      </c>
      <c r="J65" s="1"/>
      <c r="K65" s="1"/>
      <c r="L65" s="1"/>
      <c r="M65" s="1"/>
      <c r="N65" s="1"/>
      <c r="O65" s="1"/>
      <c r="P65" s="1"/>
      <c r="Q65" s="1"/>
      <c r="R65" s="1"/>
      <c r="S65" s="1"/>
      <c r="T65" s="1"/>
      <c r="U65" s="1"/>
      <c r="V65" s="1"/>
      <c r="W65" s="1"/>
      <c r="X65" s="1"/>
      <c r="Y65" s="1"/>
      <c r="Z65" s="1"/>
    </row>
    <row r="66" spans="1:26" ht="13.5" customHeight="1">
      <c r="A66" s="112">
        <f t="shared" si="5"/>
        <v>0</v>
      </c>
      <c r="B66" s="107"/>
      <c r="C66" s="108" t="e">
        <f t="shared" si="1"/>
        <v>#N/A</v>
      </c>
      <c r="D66" s="109">
        <f t="shared" si="2"/>
        <v>0</v>
      </c>
      <c r="E66" s="110">
        <f t="shared" si="6"/>
        <v>0</v>
      </c>
      <c r="F66" s="107"/>
      <c r="G66" s="108" t="e">
        <f t="shared" si="3"/>
        <v>#N/A</v>
      </c>
      <c r="H66" s="109">
        <f t="shared" si="4"/>
        <v>0</v>
      </c>
      <c r="I66" s="109">
        <f t="shared" si="7"/>
        <v>0</v>
      </c>
      <c r="J66" s="1"/>
      <c r="K66" s="1"/>
      <c r="L66" s="1"/>
      <c r="M66" s="1"/>
      <c r="N66" s="1"/>
      <c r="O66" s="1"/>
      <c r="P66" s="1"/>
      <c r="Q66" s="1"/>
      <c r="R66" s="1"/>
      <c r="S66" s="1"/>
      <c r="T66" s="1"/>
      <c r="U66" s="1"/>
      <c r="V66" s="1"/>
      <c r="W66" s="1"/>
      <c r="X66" s="1"/>
      <c r="Y66" s="1"/>
      <c r="Z66" s="1"/>
    </row>
    <row r="67" spans="1:26" ht="13.5" customHeight="1">
      <c r="A67" s="112">
        <f t="shared" si="5"/>
        <v>0</v>
      </c>
      <c r="B67" s="107"/>
      <c r="C67" s="108" t="e">
        <f t="shared" si="1"/>
        <v>#N/A</v>
      </c>
      <c r="D67" s="109">
        <f t="shared" si="2"/>
        <v>0</v>
      </c>
      <c r="E67" s="110">
        <f t="shared" si="6"/>
        <v>0</v>
      </c>
      <c r="F67" s="107"/>
      <c r="G67" s="108" t="e">
        <f t="shared" si="3"/>
        <v>#N/A</v>
      </c>
      <c r="H67" s="109">
        <f t="shared" si="4"/>
        <v>0</v>
      </c>
      <c r="I67" s="109">
        <f t="shared" si="7"/>
        <v>0</v>
      </c>
      <c r="J67" s="1"/>
      <c r="K67" s="1"/>
      <c r="L67" s="1"/>
      <c r="M67" s="1"/>
      <c r="N67" s="1"/>
      <c r="O67" s="1"/>
      <c r="P67" s="1"/>
      <c r="Q67" s="1"/>
      <c r="R67" s="1"/>
      <c r="S67" s="1"/>
      <c r="T67" s="1"/>
      <c r="U67" s="1"/>
      <c r="V67" s="1"/>
      <c r="W67" s="1"/>
      <c r="X67" s="1"/>
      <c r="Y67" s="1"/>
      <c r="Z67" s="1"/>
    </row>
    <row r="68" spans="1:26" ht="13.5" customHeight="1">
      <c r="A68" s="112">
        <f t="shared" si="5"/>
        <v>0</v>
      </c>
      <c r="B68" s="107"/>
      <c r="C68" s="108" t="e">
        <f t="shared" si="1"/>
        <v>#N/A</v>
      </c>
      <c r="D68" s="109">
        <f t="shared" si="2"/>
        <v>0</v>
      </c>
      <c r="E68" s="110">
        <f t="shared" si="6"/>
        <v>0</v>
      </c>
      <c r="F68" s="107"/>
      <c r="G68" s="108" t="e">
        <f t="shared" si="3"/>
        <v>#N/A</v>
      </c>
      <c r="H68" s="109">
        <f t="shared" si="4"/>
        <v>0</v>
      </c>
      <c r="I68" s="109">
        <f t="shared" si="7"/>
        <v>0</v>
      </c>
      <c r="J68" s="1"/>
      <c r="K68" s="1"/>
      <c r="L68" s="1"/>
      <c r="M68" s="1"/>
      <c r="N68" s="1"/>
      <c r="O68" s="1"/>
      <c r="P68" s="1"/>
      <c r="Q68" s="1"/>
      <c r="R68" s="1"/>
      <c r="S68" s="1"/>
      <c r="T68" s="1"/>
      <c r="U68" s="1"/>
      <c r="V68" s="1"/>
      <c r="W68" s="1"/>
      <c r="X68" s="1"/>
      <c r="Y68" s="1"/>
      <c r="Z68" s="1"/>
    </row>
    <row r="69" spans="1:26" ht="13.5" customHeight="1">
      <c r="A69" s="112">
        <f t="shared" si="5"/>
        <v>0</v>
      </c>
      <c r="B69" s="107"/>
      <c r="C69" s="108" t="e">
        <f t="shared" si="1"/>
        <v>#N/A</v>
      </c>
      <c r="D69" s="109">
        <f t="shared" si="2"/>
        <v>0</v>
      </c>
      <c r="E69" s="110">
        <f t="shared" si="6"/>
        <v>0</v>
      </c>
      <c r="F69" s="107"/>
      <c r="G69" s="108" t="e">
        <f t="shared" si="3"/>
        <v>#N/A</v>
      </c>
      <c r="H69" s="109">
        <f t="shared" si="4"/>
        <v>0</v>
      </c>
      <c r="I69" s="109">
        <f t="shared" si="7"/>
        <v>0</v>
      </c>
      <c r="J69" s="1"/>
      <c r="K69" s="1"/>
      <c r="L69" s="1"/>
      <c r="M69" s="1"/>
      <c r="N69" s="1"/>
      <c r="O69" s="1"/>
      <c r="P69" s="1"/>
      <c r="Q69" s="1"/>
      <c r="R69" s="1"/>
      <c r="S69" s="1"/>
      <c r="T69" s="1"/>
      <c r="U69" s="1"/>
      <c r="V69" s="1"/>
      <c r="W69" s="1"/>
      <c r="X69" s="1"/>
      <c r="Y69" s="1"/>
      <c r="Z69" s="1"/>
    </row>
    <row r="70" spans="1:26" ht="13.5" customHeight="1">
      <c r="A70" s="112">
        <f t="shared" si="5"/>
        <v>0</v>
      </c>
      <c r="B70" s="107"/>
      <c r="C70" s="108" t="e">
        <f t="shared" si="1"/>
        <v>#N/A</v>
      </c>
      <c r="D70" s="109">
        <f t="shared" si="2"/>
        <v>0</v>
      </c>
      <c r="E70" s="110">
        <f t="shared" si="6"/>
        <v>0</v>
      </c>
      <c r="F70" s="107"/>
      <c r="G70" s="108" t="e">
        <f t="shared" si="3"/>
        <v>#N/A</v>
      </c>
      <c r="H70" s="109">
        <f t="shared" si="4"/>
        <v>0</v>
      </c>
      <c r="I70" s="109">
        <f t="shared" si="7"/>
        <v>0</v>
      </c>
      <c r="J70" s="1"/>
      <c r="K70" s="1"/>
      <c r="L70" s="1"/>
      <c r="M70" s="1"/>
      <c r="N70" s="1"/>
      <c r="O70" s="1"/>
      <c r="P70" s="1"/>
      <c r="Q70" s="1"/>
      <c r="R70" s="1"/>
      <c r="S70" s="1"/>
      <c r="T70" s="1"/>
      <c r="U70" s="1"/>
      <c r="V70" s="1"/>
      <c r="W70" s="1"/>
      <c r="X70" s="1"/>
      <c r="Y70" s="1"/>
      <c r="Z70" s="1"/>
    </row>
    <row r="71" spans="1:26" ht="13.5" customHeight="1">
      <c r="A71" s="112">
        <f t="shared" si="5"/>
        <v>0</v>
      </c>
      <c r="B71" s="107"/>
      <c r="C71" s="108" t="e">
        <f t="shared" si="1"/>
        <v>#N/A</v>
      </c>
      <c r="D71" s="109">
        <f t="shared" si="2"/>
        <v>0</v>
      </c>
      <c r="E71" s="110">
        <f t="shared" si="6"/>
        <v>0</v>
      </c>
      <c r="F71" s="107"/>
      <c r="G71" s="108" t="e">
        <f t="shared" si="3"/>
        <v>#N/A</v>
      </c>
      <c r="H71" s="109">
        <f t="shared" si="4"/>
        <v>0</v>
      </c>
      <c r="I71" s="109">
        <f t="shared" si="7"/>
        <v>0</v>
      </c>
      <c r="J71" s="1"/>
      <c r="K71" s="1"/>
      <c r="L71" s="1"/>
      <c r="M71" s="1"/>
      <c r="N71" s="1"/>
      <c r="O71" s="1"/>
      <c r="P71" s="1"/>
      <c r="Q71" s="1"/>
      <c r="R71" s="1"/>
      <c r="S71" s="1"/>
      <c r="T71" s="1"/>
      <c r="U71" s="1"/>
      <c r="V71" s="1"/>
      <c r="W71" s="1"/>
      <c r="X71" s="1"/>
      <c r="Y71" s="1"/>
      <c r="Z71" s="1"/>
    </row>
    <row r="72" spans="1:26" ht="13.5" customHeight="1">
      <c r="A72" s="112">
        <f t="shared" si="5"/>
        <v>0</v>
      </c>
      <c r="B72" s="107"/>
      <c r="C72" s="108" t="e">
        <f t="shared" si="1"/>
        <v>#N/A</v>
      </c>
      <c r="D72" s="109">
        <f t="shared" si="2"/>
        <v>0</v>
      </c>
      <c r="E72" s="110">
        <f t="shared" si="6"/>
        <v>0</v>
      </c>
      <c r="F72" s="107"/>
      <c r="G72" s="108" t="e">
        <f t="shared" si="3"/>
        <v>#N/A</v>
      </c>
      <c r="H72" s="109">
        <f t="shared" si="4"/>
        <v>0</v>
      </c>
      <c r="I72" s="109">
        <f t="shared" si="7"/>
        <v>0</v>
      </c>
      <c r="J72" s="1"/>
      <c r="K72" s="1"/>
      <c r="L72" s="1"/>
      <c r="M72" s="1"/>
      <c r="N72" s="1"/>
      <c r="O72" s="1"/>
      <c r="P72" s="1"/>
      <c r="Q72" s="1"/>
      <c r="R72" s="1"/>
      <c r="S72" s="1"/>
      <c r="T72" s="1"/>
      <c r="U72" s="1"/>
      <c r="V72" s="1"/>
      <c r="W72" s="1"/>
      <c r="X72" s="1"/>
      <c r="Y72" s="1"/>
      <c r="Z72" s="1"/>
    </row>
    <row r="73" spans="1:26" ht="13.5" customHeight="1">
      <c r="A73" s="112">
        <f t="shared" si="5"/>
        <v>0</v>
      </c>
      <c r="B73" s="107"/>
      <c r="C73" s="108" t="e">
        <f t="shared" si="1"/>
        <v>#N/A</v>
      </c>
      <c r="D73" s="109">
        <f t="shared" si="2"/>
        <v>0</v>
      </c>
      <c r="E73" s="110">
        <f t="shared" si="6"/>
        <v>0</v>
      </c>
      <c r="F73" s="107"/>
      <c r="G73" s="108" t="e">
        <f t="shared" si="3"/>
        <v>#N/A</v>
      </c>
      <c r="H73" s="109">
        <f t="shared" si="4"/>
        <v>0</v>
      </c>
      <c r="I73" s="109">
        <f t="shared" si="7"/>
        <v>0</v>
      </c>
      <c r="J73" s="1"/>
      <c r="K73" s="1"/>
      <c r="L73" s="1"/>
      <c r="M73" s="1"/>
      <c r="N73" s="1"/>
      <c r="O73" s="1"/>
      <c r="P73" s="1"/>
      <c r="Q73" s="1"/>
      <c r="R73" s="1"/>
      <c r="S73" s="1"/>
      <c r="T73" s="1"/>
      <c r="U73" s="1"/>
      <c r="V73" s="1"/>
      <c r="W73" s="1"/>
      <c r="X73" s="1"/>
      <c r="Y73" s="1"/>
      <c r="Z73" s="1"/>
    </row>
    <row r="74" spans="1:26" ht="13.5" customHeight="1">
      <c r="A74" s="112">
        <f t="shared" si="5"/>
        <v>0</v>
      </c>
      <c r="B74" s="107"/>
      <c r="C74" s="108" t="e">
        <f t="shared" si="1"/>
        <v>#N/A</v>
      </c>
      <c r="D74" s="109">
        <f t="shared" si="2"/>
        <v>0</v>
      </c>
      <c r="E74" s="110">
        <f t="shared" si="6"/>
        <v>0</v>
      </c>
      <c r="F74" s="107"/>
      <c r="G74" s="108" t="e">
        <f t="shared" si="3"/>
        <v>#N/A</v>
      </c>
      <c r="H74" s="109">
        <f t="shared" si="4"/>
        <v>0</v>
      </c>
      <c r="I74" s="109">
        <f t="shared" si="7"/>
        <v>0</v>
      </c>
      <c r="J74" s="1"/>
      <c r="K74" s="1"/>
      <c r="L74" s="1"/>
      <c r="M74" s="1"/>
      <c r="N74" s="1"/>
      <c r="O74" s="1"/>
      <c r="P74" s="1"/>
      <c r="Q74" s="1"/>
      <c r="R74" s="1"/>
      <c r="S74" s="1"/>
      <c r="T74" s="1"/>
      <c r="U74" s="1"/>
      <c r="V74" s="1"/>
      <c r="W74" s="1"/>
      <c r="X74" s="1"/>
      <c r="Y74" s="1"/>
      <c r="Z74" s="1"/>
    </row>
    <row r="75" spans="1:26" ht="13.5" customHeight="1">
      <c r="A75" s="112">
        <f t="shared" si="5"/>
        <v>0</v>
      </c>
      <c r="B75" s="107"/>
      <c r="C75" s="108" t="e">
        <f t="shared" si="1"/>
        <v>#N/A</v>
      </c>
      <c r="D75" s="109">
        <f t="shared" si="2"/>
        <v>0</v>
      </c>
      <c r="E75" s="110">
        <f t="shared" si="6"/>
        <v>0</v>
      </c>
      <c r="F75" s="107"/>
      <c r="G75" s="108" t="e">
        <f t="shared" si="3"/>
        <v>#N/A</v>
      </c>
      <c r="H75" s="109">
        <f t="shared" si="4"/>
        <v>0</v>
      </c>
      <c r="I75" s="109">
        <f t="shared" si="7"/>
        <v>0</v>
      </c>
      <c r="J75" s="1"/>
      <c r="K75" s="1"/>
      <c r="L75" s="1"/>
      <c r="M75" s="1"/>
      <c r="N75" s="1"/>
      <c r="O75" s="1"/>
      <c r="P75" s="1"/>
      <c r="Q75" s="1"/>
      <c r="R75" s="1"/>
      <c r="S75" s="1"/>
      <c r="T75" s="1"/>
      <c r="U75" s="1"/>
      <c r="V75" s="1"/>
      <c r="W75" s="1"/>
      <c r="X75" s="1"/>
      <c r="Y75" s="1"/>
      <c r="Z75" s="1"/>
    </row>
    <row r="76" spans="1:26" ht="13.5" customHeight="1">
      <c r="A76" s="112">
        <f t="shared" si="5"/>
        <v>0</v>
      </c>
      <c r="B76" s="107"/>
      <c r="C76" s="108" t="e">
        <f t="shared" si="1"/>
        <v>#N/A</v>
      </c>
      <c r="D76" s="109">
        <f t="shared" si="2"/>
        <v>0</v>
      </c>
      <c r="E76" s="110">
        <f t="shared" si="6"/>
        <v>0</v>
      </c>
      <c r="F76" s="107"/>
      <c r="G76" s="108" t="e">
        <f t="shared" si="3"/>
        <v>#N/A</v>
      </c>
      <c r="H76" s="109">
        <f t="shared" si="4"/>
        <v>0</v>
      </c>
      <c r="I76" s="109">
        <f t="shared" si="7"/>
        <v>0</v>
      </c>
      <c r="J76" s="1"/>
      <c r="K76" s="1"/>
      <c r="L76" s="1"/>
      <c r="M76" s="1"/>
      <c r="N76" s="1"/>
      <c r="O76" s="1"/>
      <c r="P76" s="1"/>
      <c r="Q76" s="1"/>
      <c r="R76" s="1"/>
      <c r="S76" s="1"/>
      <c r="T76" s="1"/>
      <c r="U76" s="1"/>
      <c r="V76" s="1"/>
      <c r="W76" s="1"/>
      <c r="X76" s="1"/>
      <c r="Y76" s="1"/>
      <c r="Z76" s="1"/>
    </row>
    <row r="77" spans="1:26" ht="13.5" customHeight="1">
      <c r="A77" s="112">
        <f t="shared" si="5"/>
        <v>0</v>
      </c>
      <c r="B77" s="107"/>
      <c r="C77" s="108" t="e">
        <f t="shared" si="1"/>
        <v>#N/A</v>
      </c>
      <c r="D77" s="109">
        <f t="shared" si="2"/>
        <v>0</v>
      </c>
      <c r="E77" s="110">
        <f t="shared" si="6"/>
        <v>0</v>
      </c>
      <c r="F77" s="107"/>
      <c r="G77" s="108" t="e">
        <f t="shared" si="3"/>
        <v>#N/A</v>
      </c>
      <c r="H77" s="109">
        <f t="shared" si="4"/>
        <v>0</v>
      </c>
      <c r="I77" s="109">
        <f t="shared" si="7"/>
        <v>0</v>
      </c>
      <c r="J77" s="1"/>
      <c r="K77" s="1"/>
      <c r="L77" s="1"/>
      <c r="M77" s="1"/>
      <c r="N77" s="1"/>
      <c r="O77" s="1"/>
      <c r="P77" s="1"/>
      <c r="Q77" s="1"/>
      <c r="R77" s="1"/>
      <c r="S77" s="1"/>
      <c r="T77" s="1"/>
      <c r="U77" s="1"/>
      <c r="V77" s="1"/>
      <c r="W77" s="1"/>
      <c r="X77" s="1"/>
      <c r="Y77" s="1"/>
      <c r="Z77" s="1"/>
    </row>
    <row r="78" spans="1:26" ht="13.5" customHeight="1">
      <c r="A78" s="112">
        <f t="shared" si="5"/>
        <v>0</v>
      </c>
      <c r="B78" s="107"/>
      <c r="C78" s="108" t="e">
        <f t="shared" si="1"/>
        <v>#N/A</v>
      </c>
      <c r="D78" s="109">
        <f t="shared" si="2"/>
        <v>0</v>
      </c>
      <c r="E78" s="110">
        <f t="shared" si="6"/>
        <v>0</v>
      </c>
      <c r="F78" s="107"/>
      <c r="G78" s="108" t="e">
        <f t="shared" si="3"/>
        <v>#N/A</v>
      </c>
      <c r="H78" s="109">
        <f t="shared" si="4"/>
        <v>0</v>
      </c>
      <c r="I78" s="109">
        <f t="shared" si="7"/>
        <v>0</v>
      </c>
      <c r="J78" s="1"/>
      <c r="K78" s="1"/>
      <c r="L78" s="1"/>
      <c r="M78" s="1"/>
      <c r="N78" s="1"/>
      <c r="O78" s="1"/>
      <c r="P78" s="1"/>
      <c r="Q78" s="1"/>
      <c r="R78" s="1"/>
      <c r="S78" s="1"/>
      <c r="T78" s="1"/>
      <c r="U78" s="1"/>
      <c r="V78" s="1"/>
      <c r="W78" s="1"/>
      <c r="X78" s="1"/>
      <c r="Y78" s="1"/>
      <c r="Z78" s="1"/>
    </row>
    <row r="79" spans="1:26" ht="13.5" customHeight="1">
      <c r="A79" s="112">
        <f t="shared" si="5"/>
        <v>0</v>
      </c>
      <c r="B79" s="107"/>
      <c r="C79" s="108" t="e">
        <f t="shared" si="1"/>
        <v>#N/A</v>
      </c>
      <c r="D79" s="109">
        <f t="shared" si="2"/>
        <v>0</v>
      </c>
      <c r="E79" s="110">
        <f t="shared" si="6"/>
        <v>0</v>
      </c>
      <c r="F79" s="107"/>
      <c r="G79" s="108" t="e">
        <f t="shared" si="3"/>
        <v>#N/A</v>
      </c>
      <c r="H79" s="109">
        <f t="shared" si="4"/>
        <v>0</v>
      </c>
      <c r="I79" s="109">
        <f t="shared" si="7"/>
        <v>0</v>
      </c>
      <c r="J79" s="1"/>
      <c r="K79" s="1"/>
      <c r="L79" s="1"/>
      <c r="M79" s="1"/>
      <c r="N79" s="1"/>
      <c r="O79" s="1"/>
      <c r="P79" s="1"/>
      <c r="Q79" s="1"/>
      <c r="R79" s="1"/>
      <c r="S79" s="1"/>
      <c r="T79" s="1"/>
      <c r="U79" s="1"/>
      <c r="V79" s="1"/>
      <c r="W79" s="1"/>
      <c r="X79" s="1"/>
      <c r="Y79" s="1"/>
      <c r="Z79" s="1"/>
    </row>
    <row r="80" spans="1:26" ht="13.5" customHeight="1">
      <c r="A80" s="112">
        <f t="shared" si="5"/>
        <v>0</v>
      </c>
      <c r="B80" s="107"/>
      <c r="C80" s="108" t="e">
        <f t="shared" si="1"/>
        <v>#N/A</v>
      </c>
      <c r="D80" s="109">
        <f t="shared" si="2"/>
        <v>0</v>
      </c>
      <c r="E80" s="110">
        <f t="shared" si="6"/>
        <v>0</v>
      </c>
      <c r="F80" s="107"/>
      <c r="G80" s="108" t="e">
        <f t="shared" si="3"/>
        <v>#N/A</v>
      </c>
      <c r="H80" s="109">
        <f t="shared" si="4"/>
        <v>0</v>
      </c>
      <c r="I80" s="109">
        <f t="shared" si="7"/>
        <v>0</v>
      </c>
      <c r="J80" s="1"/>
      <c r="K80" s="1"/>
      <c r="L80" s="1"/>
      <c r="M80" s="1"/>
      <c r="N80" s="1"/>
      <c r="O80" s="1"/>
      <c r="P80" s="1"/>
      <c r="Q80" s="1"/>
      <c r="R80" s="1"/>
      <c r="S80" s="1"/>
      <c r="T80" s="1"/>
      <c r="U80" s="1"/>
      <c r="V80" s="1"/>
      <c r="W80" s="1"/>
      <c r="X80" s="1"/>
      <c r="Y80" s="1"/>
      <c r="Z80" s="1"/>
    </row>
    <row r="81" spans="1:26" ht="13.5" customHeight="1">
      <c r="A81" s="112">
        <f t="shared" si="5"/>
        <v>0</v>
      </c>
      <c r="B81" s="107"/>
      <c r="C81" s="108" t="e">
        <f t="shared" si="1"/>
        <v>#N/A</v>
      </c>
      <c r="D81" s="109">
        <f t="shared" si="2"/>
        <v>0</v>
      </c>
      <c r="E81" s="110">
        <f t="shared" si="6"/>
        <v>0</v>
      </c>
      <c r="F81" s="107"/>
      <c r="G81" s="108" t="e">
        <f t="shared" si="3"/>
        <v>#N/A</v>
      </c>
      <c r="H81" s="109">
        <f t="shared" si="4"/>
        <v>0</v>
      </c>
      <c r="I81" s="109">
        <f t="shared" si="7"/>
        <v>0</v>
      </c>
      <c r="J81" s="1"/>
      <c r="K81" s="1"/>
      <c r="L81" s="1"/>
      <c r="M81" s="1"/>
      <c r="N81" s="1"/>
      <c r="O81" s="1"/>
      <c r="P81" s="1"/>
      <c r="Q81" s="1"/>
      <c r="R81" s="1"/>
      <c r="S81" s="1"/>
      <c r="T81" s="1"/>
      <c r="U81" s="1"/>
      <c r="V81" s="1"/>
      <c r="W81" s="1"/>
      <c r="X81" s="1"/>
      <c r="Y81" s="1"/>
      <c r="Z81" s="1"/>
    </row>
    <row r="82" spans="1:26" ht="13.5" customHeight="1">
      <c r="A82" s="112">
        <f t="shared" si="5"/>
        <v>0</v>
      </c>
      <c r="B82" s="107"/>
      <c r="C82" s="108" t="e">
        <f t="shared" si="1"/>
        <v>#N/A</v>
      </c>
      <c r="D82" s="109">
        <f t="shared" si="2"/>
        <v>0</v>
      </c>
      <c r="E82" s="110">
        <f t="shared" si="6"/>
        <v>0</v>
      </c>
      <c r="F82" s="107"/>
      <c r="G82" s="108" t="e">
        <f t="shared" si="3"/>
        <v>#N/A</v>
      </c>
      <c r="H82" s="109">
        <f t="shared" si="4"/>
        <v>0</v>
      </c>
      <c r="I82" s="109">
        <f t="shared" si="7"/>
        <v>0</v>
      </c>
      <c r="J82" s="1"/>
      <c r="K82" s="1"/>
      <c r="L82" s="1"/>
      <c r="M82" s="1"/>
      <c r="N82" s="1"/>
      <c r="O82" s="1"/>
      <c r="P82" s="1"/>
      <c r="Q82" s="1"/>
      <c r="R82" s="1"/>
      <c r="S82" s="1"/>
      <c r="T82" s="1"/>
      <c r="U82" s="1"/>
      <c r="V82" s="1"/>
      <c r="W82" s="1"/>
      <c r="X82" s="1"/>
      <c r="Y82" s="1"/>
      <c r="Z82" s="1"/>
    </row>
    <row r="83" spans="1:26" ht="13.5" customHeight="1">
      <c r="A83" s="112">
        <f t="shared" si="5"/>
        <v>0</v>
      </c>
      <c r="B83" s="107"/>
      <c r="C83" s="108" t="e">
        <f t="shared" si="1"/>
        <v>#N/A</v>
      </c>
      <c r="D83" s="109">
        <f t="shared" si="2"/>
        <v>0</v>
      </c>
      <c r="E83" s="110">
        <f t="shared" si="6"/>
        <v>0</v>
      </c>
      <c r="F83" s="107"/>
      <c r="G83" s="108" t="e">
        <f t="shared" si="3"/>
        <v>#N/A</v>
      </c>
      <c r="H83" s="109">
        <f t="shared" si="4"/>
        <v>0</v>
      </c>
      <c r="I83" s="109">
        <f t="shared" si="7"/>
        <v>0</v>
      </c>
      <c r="J83" s="1"/>
      <c r="K83" s="1"/>
      <c r="L83" s="1"/>
      <c r="M83" s="1"/>
      <c r="N83" s="1"/>
      <c r="O83" s="1"/>
      <c r="P83" s="1"/>
      <c r="Q83" s="1"/>
      <c r="R83" s="1"/>
      <c r="S83" s="1"/>
      <c r="T83" s="1"/>
      <c r="U83" s="1"/>
      <c r="V83" s="1"/>
      <c r="W83" s="1"/>
      <c r="X83" s="1"/>
      <c r="Y83" s="1"/>
      <c r="Z83" s="1"/>
    </row>
    <row r="84" spans="1:26" ht="13.5" customHeight="1">
      <c r="A84" s="112">
        <f t="shared" si="5"/>
        <v>0</v>
      </c>
      <c r="B84" s="107"/>
      <c r="C84" s="108" t="e">
        <f t="shared" si="1"/>
        <v>#N/A</v>
      </c>
      <c r="D84" s="109">
        <f t="shared" si="2"/>
        <v>0</v>
      </c>
      <c r="E84" s="110">
        <f t="shared" si="6"/>
        <v>0</v>
      </c>
      <c r="F84" s="107"/>
      <c r="G84" s="108" t="e">
        <f t="shared" si="3"/>
        <v>#N/A</v>
      </c>
      <c r="H84" s="109">
        <f t="shared" si="4"/>
        <v>0</v>
      </c>
      <c r="I84" s="109">
        <f t="shared" si="7"/>
        <v>0</v>
      </c>
      <c r="J84" s="1"/>
      <c r="K84" s="1"/>
      <c r="L84" s="1"/>
      <c r="M84" s="1"/>
      <c r="N84" s="1"/>
      <c r="O84" s="1"/>
      <c r="P84" s="1"/>
      <c r="Q84" s="1"/>
      <c r="R84" s="1"/>
      <c r="S84" s="1"/>
      <c r="T84" s="1"/>
      <c r="U84" s="1"/>
      <c r="V84" s="1"/>
      <c r="W84" s="1"/>
      <c r="X84" s="1"/>
      <c r="Y84" s="1"/>
      <c r="Z84" s="1"/>
    </row>
    <row r="85" spans="1:26" ht="13.5" customHeight="1">
      <c r="A85" s="112">
        <f t="shared" si="5"/>
        <v>0</v>
      </c>
      <c r="B85" s="107"/>
      <c r="C85" s="108" t="e">
        <f t="shared" si="1"/>
        <v>#N/A</v>
      </c>
      <c r="D85" s="109">
        <f t="shared" si="2"/>
        <v>0</v>
      </c>
      <c r="E85" s="110">
        <f t="shared" si="6"/>
        <v>0</v>
      </c>
      <c r="F85" s="107"/>
      <c r="G85" s="108" t="e">
        <f t="shared" si="3"/>
        <v>#N/A</v>
      </c>
      <c r="H85" s="109">
        <f t="shared" si="4"/>
        <v>0</v>
      </c>
      <c r="I85" s="109">
        <f t="shared" si="7"/>
        <v>0</v>
      </c>
      <c r="J85" s="1"/>
      <c r="K85" s="1"/>
      <c r="L85" s="1"/>
      <c r="M85" s="1"/>
      <c r="N85" s="1"/>
      <c r="O85" s="1"/>
      <c r="P85" s="1"/>
      <c r="Q85" s="1"/>
      <c r="R85" s="1"/>
      <c r="S85" s="1"/>
      <c r="T85" s="1"/>
      <c r="U85" s="1"/>
      <c r="V85" s="1"/>
      <c r="W85" s="1"/>
      <c r="X85" s="1"/>
      <c r="Y85" s="1"/>
      <c r="Z85" s="1"/>
    </row>
    <row r="86" spans="1:26" ht="13.5" customHeight="1">
      <c r="A86" s="112">
        <f t="shared" si="5"/>
        <v>0</v>
      </c>
      <c r="B86" s="107"/>
      <c r="C86" s="108" t="e">
        <f t="shared" si="1"/>
        <v>#N/A</v>
      </c>
      <c r="D86" s="109">
        <f t="shared" si="2"/>
        <v>0</v>
      </c>
      <c r="E86" s="110">
        <f t="shared" si="6"/>
        <v>0</v>
      </c>
      <c r="F86" s="107"/>
      <c r="G86" s="108" t="e">
        <f t="shared" si="3"/>
        <v>#N/A</v>
      </c>
      <c r="H86" s="109">
        <f t="shared" si="4"/>
        <v>0</v>
      </c>
      <c r="I86" s="109">
        <f t="shared" si="7"/>
        <v>0</v>
      </c>
      <c r="J86" s="1"/>
      <c r="K86" s="1"/>
      <c r="L86" s="1"/>
      <c r="M86" s="1"/>
      <c r="N86" s="1"/>
      <c r="O86" s="1"/>
      <c r="P86" s="1"/>
      <c r="Q86" s="1"/>
      <c r="R86" s="1"/>
      <c r="S86" s="1"/>
      <c r="T86" s="1"/>
      <c r="U86" s="1"/>
      <c r="V86" s="1"/>
      <c r="W86" s="1"/>
      <c r="X86" s="1"/>
      <c r="Y86" s="1"/>
      <c r="Z86" s="1"/>
    </row>
    <row r="87" spans="1:26" ht="13.5" customHeight="1">
      <c r="A87" s="112">
        <f t="shared" si="5"/>
        <v>0</v>
      </c>
      <c r="B87" s="107"/>
      <c r="C87" s="108" t="e">
        <f t="shared" si="1"/>
        <v>#N/A</v>
      </c>
      <c r="D87" s="109">
        <f t="shared" si="2"/>
        <v>0</v>
      </c>
      <c r="E87" s="110">
        <f t="shared" si="6"/>
        <v>0</v>
      </c>
      <c r="F87" s="107"/>
      <c r="G87" s="108" t="e">
        <f t="shared" si="3"/>
        <v>#N/A</v>
      </c>
      <c r="H87" s="109">
        <f t="shared" si="4"/>
        <v>0</v>
      </c>
      <c r="I87" s="109">
        <f t="shared" si="7"/>
        <v>0</v>
      </c>
      <c r="J87" s="1"/>
      <c r="K87" s="1"/>
      <c r="L87" s="1"/>
      <c r="M87" s="1"/>
      <c r="N87" s="1"/>
      <c r="O87" s="1"/>
      <c r="P87" s="1"/>
      <c r="Q87" s="1"/>
      <c r="R87" s="1"/>
      <c r="S87" s="1"/>
      <c r="T87" s="1"/>
      <c r="U87" s="1"/>
      <c r="V87" s="1"/>
      <c r="W87" s="1"/>
      <c r="X87" s="1"/>
      <c r="Y87" s="1"/>
      <c r="Z87" s="1"/>
    </row>
    <row r="88" spans="1:26" ht="13.5" customHeight="1">
      <c r="A88" s="112">
        <f t="shared" si="5"/>
        <v>0</v>
      </c>
      <c r="B88" s="107"/>
      <c r="C88" s="108" t="e">
        <f t="shared" si="1"/>
        <v>#N/A</v>
      </c>
      <c r="D88" s="109">
        <f t="shared" si="2"/>
        <v>0</v>
      </c>
      <c r="E88" s="110">
        <f t="shared" si="6"/>
        <v>0</v>
      </c>
      <c r="F88" s="107"/>
      <c r="G88" s="108" t="e">
        <f t="shared" si="3"/>
        <v>#N/A</v>
      </c>
      <c r="H88" s="109">
        <f t="shared" si="4"/>
        <v>0</v>
      </c>
      <c r="I88" s="109">
        <f t="shared" si="7"/>
        <v>0</v>
      </c>
      <c r="J88" s="1"/>
      <c r="K88" s="1"/>
      <c r="L88" s="1"/>
      <c r="M88" s="1"/>
      <c r="N88" s="1"/>
      <c r="O88" s="1"/>
      <c r="P88" s="1"/>
      <c r="Q88" s="1"/>
      <c r="R88" s="1"/>
      <c r="S88" s="1"/>
      <c r="T88" s="1"/>
      <c r="U88" s="1"/>
      <c r="V88" s="1"/>
      <c r="W88" s="1"/>
      <c r="X88" s="1"/>
      <c r="Y88" s="1"/>
      <c r="Z88" s="1"/>
    </row>
    <row r="89" spans="1:26" ht="13.5" customHeight="1">
      <c r="A89" s="112">
        <f t="shared" si="5"/>
        <v>0</v>
      </c>
      <c r="B89" s="107"/>
      <c r="C89" s="108" t="e">
        <f t="shared" si="1"/>
        <v>#N/A</v>
      </c>
      <c r="D89" s="109">
        <f t="shared" si="2"/>
        <v>0</v>
      </c>
      <c r="E89" s="110">
        <f t="shared" si="6"/>
        <v>0</v>
      </c>
      <c r="F89" s="107"/>
      <c r="G89" s="108" t="e">
        <f t="shared" si="3"/>
        <v>#N/A</v>
      </c>
      <c r="H89" s="109">
        <f t="shared" si="4"/>
        <v>0</v>
      </c>
      <c r="I89" s="109">
        <f t="shared" si="7"/>
        <v>0</v>
      </c>
      <c r="J89" s="1"/>
      <c r="K89" s="1"/>
      <c r="L89" s="1"/>
      <c r="M89" s="1"/>
      <c r="N89" s="1"/>
      <c r="O89" s="1"/>
      <c r="P89" s="1"/>
      <c r="Q89" s="1"/>
      <c r="R89" s="1"/>
      <c r="S89" s="1"/>
      <c r="T89" s="1"/>
      <c r="U89" s="1"/>
      <c r="V89" s="1"/>
      <c r="W89" s="1"/>
      <c r="X89" s="1"/>
      <c r="Y89" s="1"/>
      <c r="Z89" s="1"/>
    </row>
    <row r="90" spans="1:26" ht="13.5" customHeight="1">
      <c r="A90" s="112">
        <f t="shared" si="5"/>
        <v>0</v>
      </c>
      <c r="B90" s="107"/>
      <c r="C90" s="108" t="e">
        <f t="shared" si="1"/>
        <v>#N/A</v>
      </c>
      <c r="D90" s="109">
        <f t="shared" si="2"/>
        <v>0</v>
      </c>
      <c r="E90" s="110">
        <f t="shared" si="6"/>
        <v>0</v>
      </c>
      <c r="F90" s="107"/>
      <c r="G90" s="108" t="e">
        <f t="shared" si="3"/>
        <v>#N/A</v>
      </c>
      <c r="H90" s="109">
        <f t="shared" si="4"/>
        <v>0</v>
      </c>
      <c r="I90" s="109">
        <f t="shared" si="7"/>
        <v>0</v>
      </c>
      <c r="J90" s="1"/>
      <c r="K90" s="1"/>
      <c r="L90" s="1"/>
      <c r="M90" s="1"/>
      <c r="N90" s="1"/>
      <c r="O90" s="1"/>
      <c r="P90" s="1"/>
      <c r="Q90" s="1"/>
      <c r="R90" s="1"/>
      <c r="S90" s="1"/>
      <c r="T90" s="1"/>
      <c r="U90" s="1"/>
      <c r="V90" s="1"/>
      <c r="W90" s="1"/>
      <c r="X90" s="1"/>
      <c r="Y90" s="1"/>
      <c r="Z90" s="1"/>
    </row>
    <row r="91" spans="1:26" ht="13.5" customHeight="1">
      <c r="A91" s="112">
        <f t="shared" si="5"/>
        <v>0</v>
      </c>
      <c r="B91" s="107"/>
      <c r="C91" s="108" t="e">
        <f t="shared" si="1"/>
        <v>#N/A</v>
      </c>
      <c r="D91" s="109">
        <f t="shared" si="2"/>
        <v>0</v>
      </c>
      <c r="E91" s="110">
        <f t="shared" si="6"/>
        <v>0</v>
      </c>
      <c r="F91" s="107"/>
      <c r="G91" s="108" t="e">
        <f t="shared" si="3"/>
        <v>#N/A</v>
      </c>
      <c r="H91" s="109">
        <f t="shared" si="4"/>
        <v>0</v>
      </c>
      <c r="I91" s="109">
        <f t="shared" si="7"/>
        <v>0</v>
      </c>
      <c r="J91" s="1"/>
      <c r="K91" s="1"/>
      <c r="L91" s="1"/>
      <c r="M91" s="1"/>
      <c r="N91" s="1"/>
      <c r="O91" s="1"/>
      <c r="P91" s="1"/>
      <c r="Q91" s="1"/>
      <c r="R91" s="1"/>
      <c r="S91" s="1"/>
      <c r="T91" s="1"/>
      <c r="U91" s="1"/>
      <c r="V91" s="1"/>
      <c r="W91" s="1"/>
      <c r="X91" s="1"/>
      <c r="Y91" s="1"/>
      <c r="Z91" s="1"/>
    </row>
    <row r="92" spans="1:26" ht="13.5" customHeight="1">
      <c r="A92" s="112">
        <f t="shared" si="5"/>
        <v>0</v>
      </c>
      <c r="B92" s="107"/>
      <c r="C92" s="108" t="e">
        <f t="shared" si="1"/>
        <v>#N/A</v>
      </c>
      <c r="D92" s="109">
        <f t="shared" si="2"/>
        <v>0</v>
      </c>
      <c r="E92" s="110">
        <f t="shared" si="6"/>
        <v>0</v>
      </c>
      <c r="F92" s="107"/>
      <c r="G92" s="108" t="e">
        <f t="shared" si="3"/>
        <v>#N/A</v>
      </c>
      <c r="H92" s="109">
        <f t="shared" si="4"/>
        <v>0</v>
      </c>
      <c r="I92" s="109">
        <f t="shared" si="7"/>
        <v>0</v>
      </c>
      <c r="J92" s="1"/>
      <c r="K92" s="1"/>
      <c r="L92" s="1"/>
      <c r="M92" s="1"/>
      <c r="N92" s="1"/>
      <c r="O92" s="1"/>
      <c r="P92" s="1"/>
      <c r="Q92" s="1"/>
      <c r="R92" s="1"/>
      <c r="S92" s="1"/>
      <c r="T92" s="1"/>
      <c r="U92" s="1"/>
      <c r="V92" s="1"/>
      <c r="W92" s="1"/>
      <c r="X92" s="1"/>
      <c r="Y92" s="1"/>
      <c r="Z92" s="1"/>
    </row>
    <row r="93" spans="1:26" ht="13.5" customHeight="1">
      <c r="A93" s="112">
        <f t="shared" si="5"/>
        <v>0</v>
      </c>
      <c r="B93" s="107"/>
      <c r="C93" s="108" t="e">
        <f t="shared" si="1"/>
        <v>#N/A</v>
      </c>
      <c r="D93" s="109">
        <f t="shared" si="2"/>
        <v>0</v>
      </c>
      <c r="E93" s="110">
        <f t="shared" si="6"/>
        <v>0</v>
      </c>
      <c r="F93" s="107"/>
      <c r="G93" s="108" t="e">
        <f t="shared" si="3"/>
        <v>#N/A</v>
      </c>
      <c r="H93" s="109">
        <f t="shared" si="4"/>
        <v>0</v>
      </c>
      <c r="I93" s="109">
        <f t="shared" si="7"/>
        <v>0</v>
      </c>
      <c r="J93" s="1"/>
      <c r="K93" s="1"/>
      <c r="L93" s="1"/>
      <c r="M93" s="1"/>
      <c r="N93" s="1"/>
      <c r="O93" s="1"/>
      <c r="P93" s="1"/>
      <c r="Q93" s="1"/>
      <c r="R93" s="1"/>
      <c r="S93" s="1"/>
      <c r="T93" s="1"/>
      <c r="U93" s="1"/>
      <c r="V93" s="1"/>
      <c r="W93" s="1"/>
      <c r="X93" s="1"/>
      <c r="Y93" s="1"/>
      <c r="Z93" s="1"/>
    </row>
    <row r="94" spans="1:26" ht="13.5" customHeight="1">
      <c r="A94" s="112">
        <f t="shared" si="5"/>
        <v>0</v>
      </c>
      <c r="B94" s="107"/>
      <c r="C94" s="108" t="e">
        <f t="shared" si="1"/>
        <v>#N/A</v>
      </c>
      <c r="D94" s="109">
        <f t="shared" si="2"/>
        <v>0</v>
      </c>
      <c r="E94" s="110">
        <f t="shared" si="6"/>
        <v>0</v>
      </c>
      <c r="F94" s="107"/>
      <c r="G94" s="108" t="e">
        <f t="shared" si="3"/>
        <v>#N/A</v>
      </c>
      <c r="H94" s="109">
        <f t="shared" si="4"/>
        <v>0</v>
      </c>
      <c r="I94" s="109">
        <f t="shared" si="7"/>
        <v>0</v>
      </c>
      <c r="J94" s="1"/>
      <c r="K94" s="1"/>
      <c r="L94" s="1"/>
      <c r="M94" s="1"/>
      <c r="N94" s="1"/>
      <c r="O94" s="1"/>
      <c r="P94" s="1"/>
      <c r="Q94" s="1"/>
      <c r="R94" s="1"/>
      <c r="S94" s="1"/>
      <c r="T94" s="1"/>
      <c r="U94" s="1"/>
      <c r="V94" s="1"/>
      <c r="W94" s="1"/>
      <c r="X94" s="1"/>
      <c r="Y94" s="1"/>
      <c r="Z94" s="1"/>
    </row>
    <row r="95" spans="1:26" ht="13.5" customHeight="1">
      <c r="A95" s="112">
        <f t="shared" si="5"/>
        <v>0</v>
      </c>
      <c r="B95" s="107"/>
      <c r="C95" s="108" t="e">
        <f t="shared" si="1"/>
        <v>#N/A</v>
      </c>
      <c r="D95" s="109">
        <f t="shared" si="2"/>
        <v>0</v>
      </c>
      <c r="E95" s="110">
        <f t="shared" si="6"/>
        <v>0</v>
      </c>
      <c r="F95" s="107"/>
      <c r="G95" s="108" t="e">
        <f t="shared" si="3"/>
        <v>#N/A</v>
      </c>
      <c r="H95" s="109">
        <f t="shared" si="4"/>
        <v>0</v>
      </c>
      <c r="I95" s="109">
        <f t="shared" si="7"/>
        <v>0</v>
      </c>
      <c r="J95" s="1"/>
      <c r="K95" s="1"/>
      <c r="L95" s="1"/>
      <c r="M95" s="1"/>
      <c r="N95" s="1"/>
      <c r="O95" s="1"/>
      <c r="P95" s="1"/>
      <c r="Q95" s="1"/>
      <c r="R95" s="1"/>
      <c r="S95" s="1"/>
      <c r="T95" s="1"/>
      <c r="U95" s="1"/>
      <c r="V95" s="1"/>
      <c r="W95" s="1"/>
      <c r="X95" s="1"/>
      <c r="Y95" s="1"/>
      <c r="Z95" s="1"/>
    </row>
    <row r="96" spans="1:26" ht="13.5" customHeight="1">
      <c r="A96" s="112">
        <f t="shared" si="5"/>
        <v>0</v>
      </c>
      <c r="B96" s="107"/>
      <c r="C96" s="108" t="e">
        <f t="shared" si="1"/>
        <v>#N/A</v>
      </c>
      <c r="D96" s="109">
        <f t="shared" si="2"/>
        <v>0</v>
      </c>
      <c r="E96" s="110">
        <f t="shared" si="6"/>
        <v>0</v>
      </c>
      <c r="F96" s="107"/>
      <c r="G96" s="108" t="e">
        <f t="shared" si="3"/>
        <v>#N/A</v>
      </c>
      <c r="H96" s="109">
        <f t="shared" si="4"/>
        <v>0</v>
      </c>
      <c r="I96" s="109">
        <f t="shared" si="7"/>
        <v>0</v>
      </c>
      <c r="J96" s="1"/>
      <c r="K96" s="1"/>
      <c r="L96" s="1"/>
      <c r="M96" s="1"/>
      <c r="N96" s="1"/>
      <c r="O96" s="1"/>
      <c r="P96" s="1"/>
      <c r="Q96" s="1"/>
      <c r="R96" s="1"/>
      <c r="S96" s="1"/>
      <c r="T96" s="1"/>
      <c r="U96" s="1"/>
      <c r="V96" s="1"/>
      <c r="W96" s="1"/>
      <c r="X96" s="1"/>
      <c r="Y96" s="1"/>
      <c r="Z96" s="1"/>
    </row>
    <row r="97" spans="1:26" ht="13.5" customHeight="1">
      <c r="A97" s="112">
        <f t="shared" si="5"/>
        <v>0</v>
      </c>
      <c r="B97" s="107"/>
      <c r="C97" s="108" t="e">
        <f t="shared" si="1"/>
        <v>#N/A</v>
      </c>
      <c r="D97" s="109">
        <f t="shared" si="2"/>
        <v>0</v>
      </c>
      <c r="E97" s="110">
        <f t="shared" si="6"/>
        <v>0</v>
      </c>
      <c r="F97" s="107"/>
      <c r="G97" s="108" t="e">
        <f t="shared" si="3"/>
        <v>#N/A</v>
      </c>
      <c r="H97" s="109">
        <f t="shared" si="4"/>
        <v>0</v>
      </c>
      <c r="I97" s="109">
        <f t="shared" si="7"/>
        <v>0</v>
      </c>
      <c r="J97" s="1"/>
      <c r="K97" s="1"/>
      <c r="L97" s="1"/>
      <c r="M97" s="1"/>
      <c r="N97" s="1"/>
      <c r="O97" s="1"/>
      <c r="P97" s="1"/>
      <c r="Q97" s="1"/>
      <c r="R97" s="1"/>
      <c r="S97" s="1"/>
      <c r="T97" s="1"/>
      <c r="U97" s="1"/>
      <c r="V97" s="1"/>
      <c r="W97" s="1"/>
      <c r="X97" s="1"/>
      <c r="Y97" s="1"/>
      <c r="Z97" s="1"/>
    </row>
    <row r="98" spans="1:26" ht="13.5" customHeight="1">
      <c r="A98" s="112">
        <f t="shared" si="5"/>
        <v>0</v>
      </c>
      <c r="B98" s="107"/>
      <c r="C98" s="108" t="e">
        <f t="shared" si="1"/>
        <v>#N/A</v>
      </c>
      <c r="D98" s="109">
        <f t="shared" si="2"/>
        <v>0</v>
      </c>
      <c r="E98" s="110">
        <f t="shared" si="6"/>
        <v>0</v>
      </c>
      <c r="F98" s="107"/>
      <c r="G98" s="108" t="e">
        <f t="shared" si="3"/>
        <v>#N/A</v>
      </c>
      <c r="H98" s="109">
        <f t="shared" si="4"/>
        <v>0</v>
      </c>
      <c r="I98" s="109">
        <f t="shared" si="7"/>
        <v>0</v>
      </c>
      <c r="J98" s="1"/>
      <c r="K98" s="1"/>
      <c r="L98" s="1"/>
      <c r="M98" s="1"/>
      <c r="N98" s="1"/>
      <c r="O98" s="1"/>
      <c r="P98" s="1"/>
      <c r="Q98" s="1"/>
      <c r="R98" s="1"/>
      <c r="S98" s="1"/>
      <c r="T98" s="1"/>
      <c r="U98" s="1"/>
      <c r="V98" s="1"/>
      <c r="W98" s="1"/>
      <c r="X98" s="1"/>
      <c r="Y98" s="1"/>
      <c r="Z98" s="1"/>
    </row>
    <row r="99" spans="1:26" ht="13.5" customHeight="1">
      <c r="A99" s="112">
        <f t="shared" si="5"/>
        <v>0</v>
      </c>
      <c r="B99" s="107"/>
      <c r="C99" s="108" t="e">
        <f t="shared" si="1"/>
        <v>#N/A</v>
      </c>
      <c r="D99" s="109">
        <f t="shared" si="2"/>
        <v>0</v>
      </c>
      <c r="E99" s="110">
        <f t="shared" si="6"/>
        <v>0</v>
      </c>
      <c r="F99" s="107"/>
      <c r="G99" s="108" t="e">
        <f t="shared" si="3"/>
        <v>#N/A</v>
      </c>
      <c r="H99" s="109">
        <f t="shared" si="4"/>
        <v>0</v>
      </c>
      <c r="I99" s="109">
        <f t="shared" si="7"/>
        <v>0</v>
      </c>
      <c r="J99" s="1"/>
      <c r="K99" s="1"/>
      <c r="L99" s="1"/>
      <c r="M99" s="1"/>
      <c r="N99" s="1"/>
      <c r="O99" s="1"/>
      <c r="P99" s="1"/>
      <c r="Q99" s="1"/>
      <c r="R99" s="1"/>
      <c r="S99" s="1"/>
      <c r="T99" s="1"/>
      <c r="U99" s="1"/>
      <c r="V99" s="1"/>
      <c r="W99" s="1"/>
      <c r="X99" s="1"/>
      <c r="Y99" s="1"/>
      <c r="Z99" s="1"/>
    </row>
    <row r="100" spans="1:26" ht="13.5" customHeight="1">
      <c r="A100" s="112">
        <f t="shared" si="5"/>
        <v>0</v>
      </c>
      <c r="B100" s="107"/>
      <c r="C100" s="108" t="e">
        <f t="shared" si="1"/>
        <v>#N/A</v>
      </c>
      <c r="D100" s="109">
        <f t="shared" si="2"/>
        <v>0</v>
      </c>
      <c r="E100" s="110">
        <f t="shared" si="6"/>
        <v>0</v>
      </c>
      <c r="F100" s="107"/>
      <c r="G100" s="108" t="e">
        <f t="shared" si="3"/>
        <v>#N/A</v>
      </c>
      <c r="H100" s="109">
        <f t="shared" si="4"/>
        <v>0</v>
      </c>
      <c r="I100" s="109">
        <f t="shared" si="7"/>
        <v>0</v>
      </c>
      <c r="J100" s="1"/>
      <c r="K100" s="1"/>
      <c r="L100" s="1"/>
      <c r="M100" s="1"/>
      <c r="N100" s="1"/>
      <c r="O100" s="1"/>
      <c r="P100" s="1"/>
      <c r="Q100" s="1"/>
      <c r="R100" s="1"/>
      <c r="S100" s="1"/>
      <c r="T100" s="1"/>
      <c r="U100" s="1"/>
      <c r="V100" s="1"/>
      <c r="W100" s="1"/>
      <c r="X100" s="1"/>
      <c r="Y100" s="1"/>
      <c r="Z100" s="1"/>
    </row>
    <row r="101" spans="1:26" ht="13.5" customHeight="1">
      <c r="A101" s="112">
        <f t="shared" si="5"/>
        <v>0</v>
      </c>
      <c r="B101" s="107"/>
      <c r="C101" s="108" t="e">
        <f t="shared" si="1"/>
        <v>#N/A</v>
      </c>
      <c r="D101" s="109">
        <f t="shared" si="2"/>
        <v>0</v>
      </c>
      <c r="E101" s="110">
        <f t="shared" si="6"/>
        <v>0</v>
      </c>
      <c r="F101" s="107"/>
      <c r="G101" s="108" t="e">
        <f t="shared" si="3"/>
        <v>#N/A</v>
      </c>
      <c r="H101" s="109">
        <f t="shared" si="4"/>
        <v>0</v>
      </c>
      <c r="I101" s="109">
        <f t="shared" si="7"/>
        <v>0</v>
      </c>
      <c r="J101" s="1"/>
      <c r="K101" s="1"/>
      <c r="L101" s="1"/>
      <c r="M101" s="1"/>
      <c r="N101" s="1"/>
      <c r="O101" s="1"/>
      <c r="P101" s="1"/>
      <c r="Q101" s="1"/>
      <c r="R101" s="1"/>
      <c r="S101" s="1"/>
      <c r="T101" s="1"/>
      <c r="U101" s="1"/>
      <c r="V101" s="1"/>
      <c r="W101" s="1"/>
      <c r="X101" s="1"/>
      <c r="Y101" s="1"/>
      <c r="Z101" s="1"/>
    </row>
    <row r="102" spans="1:26" ht="13.5" customHeight="1">
      <c r="A102" s="112">
        <f t="shared" si="5"/>
        <v>0</v>
      </c>
      <c r="B102" s="107"/>
      <c r="C102" s="108" t="e">
        <f t="shared" si="1"/>
        <v>#N/A</v>
      </c>
      <c r="D102" s="109">
        <f t="shared" si="2"/>
        <v>0</v>
      </c>
      <c r="E102" s="110">
        <f t="shared" si="6"/>
        <v>0</v>
      </c>
      <c r="F102" s="107"/>
      <c r="G102" s="108" t="e">
        <f t="shared" si="3"/>
        <v>#N/A</v>
      </c>
      <c r="H102" s="109">
        <f t="shared" si="4"/>
        <v>0</v>
      </c>
      <c r="I102" s="109">
        <f t="shared" si="7"/>
        <v>0</v>
      </c>
      <c r="J102" s="1"/>
      <c r="K102" s="1"/>
      <c r="L102" s="1"/>
      <c r="M102" s="1"/>
      <c r="N102" s="1"/>
      <c r="O102" s="1"/>
      <c r="P102" s="1"/>
      <c r="Q102" s="1"/>
      <c r="R102" s="1"/>
      <c r="S102" s="1"/>
      <c r="T102" s="1"/>
      <c r="U102" s="1"/>
      <c r="V102" s="1"/>
      <c r="W102" s="1"/>
      <c r="X102" s="1"/>
      <c r="Y102" s="1"/>
      <c r="Z102" s="1"/>
    </row>
    <row r="103" spans="1:26" ht="13.5" customHeight="1">
      <c r="A103" s="112">
        <f t="shared" si="5"/>
        <v>0</v>
      </c>
      <c r="B103" s="107"/>
      <c r="C103" s="108" t="e">
        <f t="shared" si="1"/>
        <v>#N/A</v>
      </c>
      <c r="D103" s="109">
        <f t="shared" si="2"/>
        <v>0</v>
      </c>
      <c r="E103" s="110">
        <f t="shared" si="6"/>
        <v>0</v>
      </c>
      <c r="F103" s="107"/>
      <c r="G103" s="108" t="e">
        <f t="shared" si="3"/>
        <v>#N/A</v>
      </c>
      <c r="H103" s="109">
        <f t="shared" si="4"/>
        <v>0</v>
      </c>
      <c r="I103" s="109">
        <f t="shared" si="7"/>
        <v>0</v>
      </c>
      <c r="J103" s="1"/>
      <c r="K103" s="1"/>
      <c r="L103" s="1"/>
      <c r="M103" s="1"/>
      <c r="N103" s="1"/>
      <c r="O103" s="1"/>
      <c r="P103" s="1"/>
      <c r="Q103" s="1"/>
      <c r="R103" s="1"/>
      <c r="S103" s="1"/>
      <c r="T103" s="1"/>
      <c r="U103" s="1"/>
      <c r="V103" s="1"/>
      <c r="W103" s="1"/>
      <c r="X103" s="1"/>
      <c r="Y103" s="1"/>
      <c r="Z103" s="1"/>
    </row>
    <row r="104" spans="1:26" ht="13.5" customHeight="1">
      <c r="A104" s="112">
        <f t="shared" si="5"/>
        <v>0</v>
      </c>
      <c r="B104" s="107"/>
      <c r="C104" s="108" t="e">
        <f t="shared" si="1"/>
        <v>#N/A</v>
      </c>
      <c r="D104" s="109">
        <f t="shared" si="2"/>
        <v>0</v>
      </c>
      <c r="E104" s="110">
        <f t="shared" si="6"/>
        <v>0</v>
      </c>
      <c r="F104" s="107"/>
      <c r="G104" s="108" t="e">
        <f t="shared" si="3"/>
        <v>#N/A</v>
      </c>
      <c r="H104" s="109">
        <f t="shared" si="4"/>
        <v>0</v>
      </c>
      <c r="I104" s="109">
        <f t="shared" si="7"/>
        <v>0</v>
      </c>
      <c r="J104" s="1"/>
      <c r="K104" s="1"/>
      <c r="L104" s="1"/>
      <c r="M104" s="1"/>
      <c r="N104" s="1"/>
      <c r="O104" s="1"/>
      <c r="P104" s="1"/>
      <c r="Q104" s="1"/>
      <c r="R104" s="1"/>
      <c r="S104" s="1"/>
      <c r="T104" s="1"/>
      <c r="U104" s="1"/>
      <c r="V104" s="1"/>
      <c r="W104" s="1"/>
      <c r="X104" s="1"/>
      <c r="Y104" s="1"/>
      <c r="Z104" s="1"/>
    </row>
    <row r="105" spans="1:26" ht="13.5" customHeight="1">
      <c r="A105" s="112">
        <f t="shared" si="5"/>
        <v>0</v>
      </c>
      <c r="B105" s="107"/>
      <c r="C105" s="108" t="e">
        <f t="shared" si="1"/>
        <v>#N/A</v>
      </c>
      <c r="D105" s="109">
        <f t="shared" si="2"/>
        <v>0</v>
      </c>
      <c r="E105" s="110">
        <f t="shared" si="6"/>
        <v>0</v>
      </c>
      <c r="F105" s="107"/>
      <c r="G105" s="108" t="e">
        <f t="shared" si="3"/>
        <v>#N/A</v>
      </c>
      <c r="H105" s="109">
        <f t="shared" si="4"/>
        <v>0</v>
      </c>
      <c r="I105" s="109">
        <f t="shared" si="7"/>
        <v>0</v>
      </c>
      <c r="J105" s="1"/>
      <c r="K105" s="1"/>
      <c r="L105" s="1"/>
      <c r="M105" s="1"/>
      <c r="N105" s="1"/>
      <c r="O105" s="1"/>
      <c r="P105" s="1"/>
      <c r="Q105" s="1"/>
      <c r="R105" s="1"/>
      <c r="S105" s="1"/>
      <c r="T105" s="1"/>
      <c r="U105" s="1"/>
      <c r="V105" s="1"/>
      <c r="W105" s="1"/>
      <c r="X105" s="1"/>
      <c r="Y105" s="1"/>
      <c r="Z105" s="1"/>
    </row>
    <row r="106" spans="1:26" ht="13.5" customHeight="1">
      <c r="A106" s="112">
        <f t="shared" si="5"/>
        <v>0</v>
      </c>
      <c r="B106" s="107"/>
      <c r="C106" s="108" t="e">
        <f t="shared" si="1"/>
        <v>#N/A</v>
      </c>
      <c r="D106" s="109">
        <f t="shared" si="2"/>
        <v>0</v>
      </c>
      <c r="E106" s="110">
        <f t="shared" si="6"/>
        <v>0</v>
      </c>
      <c r="F106" s="107"/>
      <c r="G106" s="108" t="e">
        <f t="shared" si="3"/>
        <v>#N/A</v>
      </c>
      <c r="H106" s="109">
        <f t="shared" si="4"/>
        <v>0</v>
      </c>
      <c r="I106" s="109">
        <f t="shared" si="7"/>
        <v>0</v>
      </c>
      <c r="J106" s="1"/>
      <c r="K106" s="1"/>
      <c r="L106" s="1"/>
      <c r="M106" s="1"/>
      <c r="N106" s="1"/>
      <c r="O106" s="1"/>
      <c r="P106" s="1"/>
      <c r="Q106" s="1"/>
      <c r="R106" s="1"/>
      <c r="S106" s="1"/>
      <c r="T106" s="1"/>
      <c r="U106" s="1"/>
      <c r="V106" s="1"/>
      <c r="W106" s="1"/>
      <c r="X106" s="1"/>
      <c r="Y106" s="1"/>
      <c r="Z106" s="1"/>
    </row>
    <row r="107" spans="1:26" ht="13.5" customHeight="1">
      <c r="A107" s="112">
        <f t="shared" si="5"/>
        <v>0</v>
      </c>
      <c r="B107" s="107"/>
      <c r="C107" s="108" t="e">
        <f t="shared" si="1"/>
        <v>#N/A</v>
      </c>
      <c r="D107" s="109">
        <f t="shared" si="2"/>
        <v>0</v>
      </c>
      <c r="E107" s="110">
        <f t="shared" si="6"/>
        <v>0</v>
      </c>
      <c r="F107" s="107"/>
      <c r="G107" s="108" t="e">
        <f t="shared" si="3"/>
        <v>#N/A</v>
      </c>
      <c r="H107" s="109">
        <f t="shared" si="4"/>
        <v>0</v>
      </c>
      <c r="I107" s="109">
        <f t="shared" si="7"/>
        <v>0</v>
      </c>
      <c r="J107" s="1"/>
      <c r="K107" s="1"/>
      <c r="L107" s="1"/>
      <c r="M107" s="1"/>
      <c r="N107" s="1"/>
      <c r="O107" s="1"/>
      <c r="P107" s="1"/>
      <c r="Q107" s="1"/>
      <c r="R107" s="1"/>
      <c r="S107" s="1"/>
      <c r="T107" s="1"/>
      <c r="U107" s="1"/>
      <c r="V107" s="1"/>
      <c r="W107" s="1"/>
      <c r="X107" s="1"/>
      <c r="Y107" s="1"/>
      <c r="Z107" s="1"/>
    </row>
    <row r="108" spans="1:26" ht="13.5" customHeight="1">
      <c r="A108" s="112">
        <f t="shared" si="5"/>
        <v>0</v>
      </c>
      <c r="B108" s="107"/>
      <c r="C108" s="108" t="e">
        <f t="shared" si="1"/>
        <v>#N/A</v>
      </c>
      <c r="D108" s="109">
        <f t="shared" si="2"/>
        <v>0</v>
      </c>
      <c r="E108" s="110">
        <f t="shared" si="6"/>
        <v>0</v>
      </c>
      <c r="F108" s="107"/>
      <c r="G108" s="108" t="e">
        <f t="shared" si="3"/>
        <v>#N/A</v>
      </c>
      <c r="H108" s="109">
        <f t="shared" si="4"/>
        <v>0</v>
      </c>
      <c r="I108" s="109">
        <f t="shared" si="7"/>
        <v>0</v>
      </c>
      <c r="J108" s="1"/>
      <c r="K108" s="1"/>
      <c r="L108" s="1"/>
      <c r="M108" s="1"/>
      <c r="N108" s="1"/>
      <c r="O108" s="1"/>
      <c r="P108" s="1"/>
      <c r="Q108" s="1"/>
      <c r="R108" s="1"/>
      <c r="S108" s="1"/>
      <c r="T108" s="1"/>
      <c r="U108" s="1"/>
      <c r="V108" s="1"/>
      <c r="W108" s="1"/>
      <c r="X108" s="1"/>
      <c r="Y108" s="1"/>
      <c r="Z108" s="1"/>
    </row>
    <row r="109" spans="1:26" ht="13.5" customHeight="1">
      <c r="A109" s="112">
        <f t="shared" si="5"/>
        <v>0</v>
      </c>
      <c r="B109" s="107"/>
      <c r="C109" s="108" t="e">
        <f t="shared" si="1"/>
        <v>#N/A</v>
      </c>
      <c r="D109" s="109">
        <f t="shared" si="2"/>
        <v>0</v>
      </c>
      <c r="E109" s="110">
        <f t="shared" si="6"/>
        <v>0</v>
      </c>
      <c r="F109" s="107"/>
      <c r="G109" s="108" t="e">
        <f t="shared" si="3"/>
        <v>#N/A</v>
      </c>
      <c r="H109" s="109">
        <f t="shared" si="4"/>
        <v>0</v>
      </c>
      <c r="I109" s="109">
        <f t="shared" si="7"/>
        <v>0</v>
      </c>
      <c r="J109" s="1"/>
      <c r="K109" s="1"/>
      <c r="L109" s="1"/>
      <c r="M109" s="1"/>
      <c r="N109" s="1"/>
      <c r="O109" s="1"/>
      <c r="P109" s="1"/>
      <c r="Q109" s="1"/>
      <c r="R109" s="1"/>
      <c r="S109" s="1"/>
      <c r="T109" s="1"/>
      <c r="U109" s="1"/>
      <c r="V109" s="1"/>
      <c r="W109" s="1"/>
      <c r="X109" s="1"/>
      <c r="Y109" s="1"/>
      <c r="Z109" s="1"/>
    </row>
    <row r="110" spans="1:26" ht="13.5" customHeight="1">
      <c r="A110" s="112">
        <f t="shared" si="5"/>
        <v>0</v>
      </c>
      <c r="B110" s="107"/>
      <c r="C110" s="108" t="e">
        <f t="shared" si="1"/>
        <v>#N/A</v>
      </c>
      <c r="D110" s="109">
        <f t="shared" si="2"/>
        <v>0</v>
      </c>
      <c r="E110" s="110">
        <f t="shared" si="6"/>
        <v>0</v>
      </c>
      <c r="F110" s="107"/>
      <c r="G110" s="108" t="e">
        <f t="shared" si="3"/>
        <v>#N/A</v>
      </c>
      <c r="H110" s="109">
        <f t="shared" si="4"/>
        <v>0</v>
      </c>
      <c r="I110" s="109">
        <f t="shared" si="7"/>
        <v>0</v>
      </c>
      <c r="J110" s="1"/>
      <c r="K110" s="1"/>
      <c r="L110" s="1"/>
      <c r="M110" s="1"/>
      <c r="N110" s="1"/>
      <c r="O110" s="1"/>
      <c r="P110" s="1"/>
      <c r="Q110" s="1"/>
      <c r="R110" s="1"/>
      <c r="S110" s="1"/>
      <c r="T110" s="1"/>
      <c r="U110" s="1"/>
      <c r="V110" s="1"/>
      <c r="W110" s="1"/>
      <c r="X110" s="1"/>
      <c r="Y110" s="1"/>
      <c r="Z110" s="1"/>
    </row>
    <row r="111" spans="1:26" ht="13.5" customHeight="1">
      <c r="A111" s="112">
        <f t="shared" si="5"/>
        <v>0</v>
      </c>
      <c r="B111" s="107"/>
      <c r="C111" s="108" t="e">
        <f t="shared" si="1"/>
        <v>#N/A</v>
      </c>
      <c r="D111" s="109">
        <f t="shared" si="2"/>
        <v>0</v>
      </c>
      <c r="E111" s="110">
        <f t="shared" si="6"/>
        <v>0</v>
      </c>
      <c r="F111" s="107"/>
      <c r="G111" s="108" t="e">
        <f t="shared" si="3"/>
        <v>#N/A</v>
      </c>
      <c r="H111" s="109">
        <f t="shared" si="4"/>
        <v>0</v>
      </c>
      <c r="I111" s="109">
        <f t="shared" si="7"/>
        <v>0</v>
      </c>
      <c r="J111" s="1"/>
      <c r="K111" s="1"/>
      <c r="L111" s="1"/>
      <c r="M111" s="1"/>
      <c r="N111" s="1"/>
      <c r="O111" s="1"/>
      <c r="P111" s="1"/>
      <c r="Q111" s="1"/>
      <c r="R111" s="1"/>
      <c r="S111" s="1"/>
      <c r="T111" s="1"/>
      <c r="U111" s="1"/>
      <c r="V111" s="1"/>
      <c r="W111" s="1"/>
      <c r="X111" s="1"/>
      <c r="Y111" s="1"/>
      <c r="Z111" s="1"/>
    </row>
    <row r="112" spans="1:26" ht="13.5" customHeight="1">
      <c r="A112" s="112">
        <f t="shared" si="5"/>
        <v>0</v>
      </c>
      <c r="B112" s="107"/>
      <c r="C112" s="108" t="e">
        <f t="shared" si="1"/>
        <v>#N/A</v>
      </c>
      <c r="D112" s="109">
        <f t="shared" si="2"/>
        <v>0</v>
      </c>
      <c r="E112" s="110">
        <f t="shared" si="6"/>
        <v>0</v>
      </c>
      <c r="F112" s="107"/>
      <c r="G112" s="108" t="e">
        <f t="shared" si="3"/>
        <v>#N/A</v>
      </c>
      <c r="H112" s="109">
        <f t="shared" si="4"/>
        <v>0</v>
      </c>
      <c r="I112" s="109">
        <f t="shared" si="7"/>
        <v>0</v>
      </c>
      <c r="J112" s="1"/>
      <c r="K112" s="1"/>
      <c r="L112" s="1"/>
      <c r="M112" s="1"/>
      <c r="N112" s="1"/>
      <c r="O112" s="1"/>
      <c r="P112" s="1"/>
      <c r="Q112" s="1"/>
      <c r="R112" s="1"/>
      <c r="S112" s="1"/>
      <c r="T112" s="1"/>
      <c r="U112" s="1"/>
      <c r="V112" s="1"/>
      <c r="W112" s="1"/>
      <c r="X112" s="1"/>
      <c r="Y112" s="1"/>
      <c r="Z112" s="1"/>
    </row>
    <row r="113" spans="1:26" ht="13.5" customHeight="1">
      <c r="A113" s="112">
        <f t="shared" si="5"/>
        <v>0</v>
      </c>
      <c r="B113" s="107"/>
      <c r="C113" s="108" t="e">
        <f t="shared" si="1"/>
        <v>#N/A</v>
      </c>
      <c r="D113" s="109">
        <f t="shared" si="2"/>
        <v>0</v>
      </c>
      <c r="E113" s="110">
        <f t="shared" si="6"/>
        <v>0</v>
      </c>
      <c r="F113" s="107"/>
      <c r="G113" s="108" t="e">
        <f t="shared" si="3"/>
        <v>#N/A</v>
      </c>
      <c r="H113" s="109">
        <f t="shared" si="4"/>
        <v>0</v>
      </c>
      <c r="I113" s="109">
        <f t="shared" si="7"/>
        <v>0</v>
      </c>
      <c r="J113" s="1"/>
      <c r="K113" s="1"/>
      <c r="L113" s="1"/>
      <c r="M113" s="1"/>
      <c r="N113" s="1"/>
      <c r="O113" s="1"/>
      <c r="P113" s="1"/>
      <c r="Q113" s="1"/>
      <c r="R113" s="1"/>
      <c r="S113" s="1"/>
      <c r="T113" s="1"/>
      <c r="U113" s="1"/>
      <c r="V113" s="1"/>
      <c r="W113" s="1"/>
      <c r="X113" s="1"/>
      <c r="Y113" s="1"/>
      <c r="Z113" s="1"/>
    </row>
    <row r="114" spans="1:26" ht="13.5" customHeight="1">
      <c r="A114" s="112">
        <f t="shared" si="5"/>
        <v>0</v>
      </c>
      <c r="B114" s="107"/>
      <c r="C114" s="108" t="e">
        <f t="shared" si="1"/>
        <v>#N/A</v>
      </c>
      <c r="D114" s="109">
        <f t="shared" si="2"/>
        <v>0</v>
      </c>
      <c r="E114" s="110">
        <f t="shared" si="6"/>
        <v>0</v>
      </c>
      <c r="F114" s="107"/>
      <c r="G114" s="108" t="e">
        <f t="shared" si="3"/>
        <v>#N/A</v>
      </c>
      <c r="H114" s="109">
        <f t="shared" si="4"/>
        <v>0</v>
      </c>
      <c r="I114" s="109">
        <f t="shared" si="7"/>
        <v>0</v>
      </c>
      <c r="J114" s="1"/>
      <c r="K114" s="1"/>
      <c r="L114" s="1"/>
      <c r="M114" s="1"/>
      <c r="N114" s="1"/>
      <c r="O114" s="1"/>
      <c r="P114" s="1"/>
      <c r="Q114" s="1"/>
      <c r="R114" s="1"/>
      <c r="S114" s="1"/>
      <c r="T114" s="1"/>
      <c r="U114" s="1"/>
      <c r="V114" s="1"/>
      <c r="W114" s="1"/>
      <c r="X114" s="1"/>
      <c r="Y114" s="1"/>
      <c r="Z114" s="1"/>
    </row>
    <row r="115" spans="1:26" ht="13.5" customHeight="1">
      <c r="A115" s="112">
        <f t="shared" si="5"/>
        <v>0</v>
      </c>
      <c r="B115" s="107"/>
      <c r="C115" s="108" t="e">
        <f t="shared" si="1"/>
        <v>#N/A</v>
      </c>
      <c r="D115" s="109">
        <f t="shared" si="2"/>
        <v>0</v>
      </c>
      <c r="E115" s="110">
        <f t="shared" si="6"/>
        <v>0</v>
      </c>
      <c r="F115" s="107"/>
      <c r="G115" s="108" t="e">
        <f t="shared" si="3"/>
        <v>#N/A</v>
      </c>
      <c r="H115" s="109">
        <f t="shared" si="4"/>
        <v>0</v>
      </c>
      <c r="I115" s="109">
        <f t="shared" si="7"/>
        <v>0</v>
      </c>
      <c r="J115" s="1"/>
      <c r="K115" s="1"/>
      <c r="L115" s="1"/>
      <c r="M115" s="1"/>
      <c r="N115" s="1"/>
      <c r="O115" s="1"/>
      <c r="P115" s="1"/>
      <c r="Q115" s="1"/>
      <c r="R115" s="1"/>
      <c r="S115" s="1"/>
      <c r="T115" s="1"/>
      <c r="U115" s="1"/>
      <c r="V115" s="1"/>
      <c r="W115" s="1"/>
      <c r="X115" s="1"/>
      <c r="Y115" s="1"/>
      <c r="Z115" s="1"/>
    </row>
    <row r="116" spans="1:26" ht="13.5" customHeight="1">
      <c r="A116" s="112">
        <f t="shared" si="5"/>
        <v>0</v>
      </c>
      <c r="B116" s="107"/>
      <c r="C116" s="108" t="e">
        <f t="shared" si="1"/>
        <v>#N/A</v>
      </c>
      <c r="D116" s="109">
        <f t="shared" si="2"/>
        <v>0</v>
      </c>
      <c r="E116" s="110">
        <f t="shared" si="6"/>
        <v>0</v>
      </c>
      <c r="F116" s="107"/>
      <c r="G116" s="108" t="e">
        <f t="shared" si="3"/>
        <v>#N/A</v>
      </c>
      <c r="H116" s="109">
        <f t="shared" si="4"/>
        <v>0</v>
      </c>
      <c r="I116" s="109">
        <f t="shared" si="7"/>
        <v>0</v>
      </c>
      <c r="J116" s="1"/>
      <c r="K116" s="1"/>
      <c r="L116" s="1"/>
      <c r="M116" s="1"/>
      <c r="N116" s="1"/>
      <c r="O116" s="1"/>
      <c r="P116" s="1"/>
      <c r="Q116" s="1"/>
      <c r="R116" s="1"/>
      <c r="S116" s="1"/>
      <c r="T116" s="1"/>
      <c r="U116" s="1"/>
      <c r="V116" s="1"/>
      <c r="W116" s="1"/>
      <c r="X116" s="1"/>
      <c r="Y116" s="1"/>
      <c r="Z116" s="1"/>
    </row>
    <row r="117" spans="1:26" ht="13.5" customHeight="1">
      <c r="A117" s="112">
        <f t="shared" si="5"/>
        <v>0</v>
      </c>
      <c r="B117" s="107"/>
      <c r="C117" s="108" t="e">
        <f t="shared" si="1"/>
        <v>#N/A</v>
      </c>
      <c r="D117" s="109">
        <f t="shared" si="2"/>
        <v>0</v>
      </c>
      <c r="E117" s="110">
        <f t="shared" si="6"/>
        <v>0</v>
      </c>
      <c r="F117" s="107"/>
      <c r="G117" s="108" t="e">
        <f t="shared" si="3"/>
        <v>#N/A</v>
      </c>
      <c r="H117" s="109">
        <f t="shared" si="4"/>
        <v>0</v>
      </c>
      <c r="I117" s="109">
        <f t="shared" si="7"/>
        <v>0</v>
      </c>
      <c r="J117" s="1"/>
      <c r="K117" s="1"/>
      <c r="L117" s="1"/>
      <c r="M117" s="1"/>
      <c r="N117" s="1"/>
      <c r="O117" s="1"/>
      <c r="P117" s="1"/>
      <c r="Q117" s="1"/>
      <c r="R117" s="1"/>
      <c r="S117" s="1"/>
      <c r="T117" s="1"/>
      <c r="U117" s="1"/>
      <c r="V117" s="1"/>
      <c r="W117" s="1"/>
      <c r="X117" s="1"/>
      <c r="Y117" s="1"/>
      <c r="Z117" s="1"/>
    </row>
    <row r="118" spans="1:26" ht="13.5" customHeight="1">
      <c r="A118" s="112">
        <f t="shared" si="5"/>
        <v>0</v>
      </c>
      <c r="B118" s="107"/>
      <c r="C118" s="108" t="e">
        <f t="shared" si="1"/>
        <v>#N/A</v>
      </c>
      <c r="D118" s="109">
        <f t="shared" si="2"/>
        <v>0</v>
      </c>
      <c r="E118" s="110">
        <f t="shared" si="6"/>
        <v>0</v>
      </c>
      <c r="F118" s="107"/>
      <c r="G118" s="108" t="e">
        <f t="shared" si="3"/>
        <v>#N/A</v>
      </c>
      <c r="H118" s="109">
        <f t="shared" si="4"/>
        <v>0</v>
      </c>
      <c r="I118" s="109">
        <f t="shared" si="7"/>
        <v>0</v>
      </c>
      <c r="J118" s="1"/>
      <c r="K118" s="1"/>
      <c r="L118" s="1"/>
      <c r="M118" s="1"/>
      <c r="N118" s="1"/>
      <c r="O118" s="1"/>
      <c r="P118" s="1"/>
      <c r="Q118" s="1"/>
      <c r="R118" s="1"/>
      <c r="S118" s="1"/>
      <c r="T118" s="1"/>
      <c r="U118" s="1"/>
      <c r="V118" s="1"/>
      <c r="W118" s="1"/>
      <c r="X118" s="1"/>
      <c r="Y118" s="1"/>
      <c r="Z118" s="1"/>
    </row>
    <row r="119" spans="1:26" ht="13.5" customHeight="1">
      <c r="A119" s="112">
        <f t="shared" si="5"/>
        <v>0</v>
      </c>
      <c r="B119" s="107"/>
      <c r="C119" s="108" t="e">
        <f t="shared" si="1"/>
        <v>#N/A</v>
      </c>
      <c r="D119" s="109">
        <f t="shared" si="2"/>
        <v>0</v>
      </c>
      <c r="E119" s="110">
        <f t="shared" si="6"/>
        <v>0</v>
      </c>
      <c r="F119" s="107"/>
      <c r="G119" s="108" t="e">
        <f t="shared" si="3"/>
        <v>#N/A</v>
      </c>
      <c r="H119" s="109">
        <f t="shared" si="4"/>
        <v>0</v>
      </c>
      <c r="I119" s="109">
        <f t="shared" si="7"/>
        <v>0</v>
      </c>
      <c r="J119" s="1"/>
      <c r="K119" s="1"/>
      <c r="L119" s="1"/>
      <c r="M119" s="1"/>
      <c r="N119" s="1"/>
      <c r="O119" s="1"/>
      <c r="P119" s="1"/>
      <c r="Q119" s="1"/>
      <c r="R119" s="1"/>
      <c r="S119" s="1"/>
      <c r="T119" s="1"/>
      <c r="U119" s="1"/>
      <c r="V119" s="1"/>
      <c r="W119" s="1"/>
      <c r="X119" s="1"/>
      <c r="Y119" s="1"/>
      <c r="Z119" s="1"/>
    </row>
    <row r="120" spans="1:26" ht="13.5" customHeight="1">
      <c r="A120" s="112">
        <f t="shared" si="5"/>
        <v>0</v>
      </c>
      <c r="B120" s="107"/>
      <c r="C120" s="108" t="e">
        <f t="shared" si="1"/>
        <v>#N/A</v>
      </c>
      <c r="D120" s="109">
        <f t="shared" si="2"/>
        <v>0</v>
      </c>
      <c r="E120" s="110">
        <f t="shared" si="6"/>
        <v>0</v>
      </c>
      <c r="F120" s="107"/>
      <c r="G120" s="108" t="e">
        <f t="shared" si="3"/>
        <v>#N/A</v>
      </c>
      <c r="H120" s="109">
        <f t="shared" si="4"/>
        <v>0</v>
      </c>
      <c r="I120" s="109">
        <f t="shared" si="7"/>
        <v>0</v>
      </c>
      <c r="J120" s="1"/>
      <c r="K120" s="1"/>
      <c r="L120" s="1"/>
      <c r="M120" s="1"/>
      <c r="N120" s="1"/>
      <c r="O120" s="1"/>
      <c r="P120" s="1"/>
      <c r="Q120" s="1"/>
      <c r="R120" s="1"/>
      <c r="S120" s="1"/>
      <c r="T120" s="1"/>
      <c r="U120" s="1"/>
      <c r="V120" s="1"/>
      <c r="W120" s="1"/>
      <c r="X120" s="1"/>
      <c r="Y120" s="1"/>
      <c r="Z120" s="1"/>
    </row>
    <row r="121" spans="1:26" ht="13.5" customHeight="1">
      <c r="A121" s="112">
        <f t="shared" si="5"/>
        <v>0</v>
      </c>
      <c r="B121" s="107"/>
      <c r="C121" s="108" t="e">
        <f t="shared" si="1"/>
        <v>#N/A</v>
      </c>
      <c r="D121" s="109">
        <f t="shared" si="2"/>
        <v>0</v>
      </c>
      <c r="E121" s="110">
        <f t="shared" si="6"/>
        <v>0</v>
      </c>
      <c r="F121" s="107"/>
      <c r="G121" s="108" t="e">
        <f t="shared" si="3"/>
        <v>#N/A</v>
      </c>
      <c r="H121" s="109">
        <f t="shared" si="4"/>
        <v>0</v>
      </c>
      <c r="I121" s="109">
        <f t="shared" si="7"/>
        <v>0</v>
      </c>
      <c r="J121" s="1"/>
      <c r="K121" s="1"/>
      <c r="L121" s="1"/>
      <c r="M121" s="1"/>
      <c r="N121" s="1"/>
      <c r="O121" s="1"/>
      <c r="P121" s="1"/>
      <c r="Q121" s="1"/>
      <c r="R121" s="1"/>
      <c r="S121" s="1"/>
      <c r="T121" s="1"/>
      <c r="U121" s="1"/>
      <c r="V121" s="1"/>
      <c r="W121" s="1"/>
      <c r="X121" s="1"/>
      <c r="Y121" s="1"/>
      <c r="Z121" s="1"/>
    </row>
    <row r="122" spans="1:26" ht="13.5" customHeight="1">
      <c r="A122" s="112">
        <f t="shared" si="5"/>
        <v>0</v>
      </c>
      <c r="B122" s="107"/>
      <c r="C122" s="108" t="e">
        <f t="shared" si="1"/>
        <v>#N/A</v>
      </c>
      <c r="D122" s="109">
        <f t="shared" si="2"/>
        <v>0</v>
      </c>
      <c r="E122" s="110">
        <f t="shared" si="6"/>
        <v>0</v>
      </c>
      <c r="F122" s="107"/>
      <c r="G122" s="108" t="e">
        <f t="shared" si="3"/>
        <v>#N/A</v>
      </c>
      <c r="H122" s="109">
        <f t="shared" si="4"/>
        <v>0</v>
      </c>
      <c r="I122" s="109">
        <f t="shared" si="7"/>
        <v>0</v>
      </c>
      <c r="J122" s="1"/>
      <c r="K122" s="1"/>
      <c r="L122" s="1"/>
      <c r="M122" s="1"/>
      <c r="N122" s="1"/>
      <c r="O122" s="1"/>
      <c r="P122" s="1"/>
      <c r="Q122" s="1"/>
      <c r="R122" s="1"/>
      <c r="S122" s="1"/>
      <c r="T122" s="1"/>
      <c r="U122" s="1"/>
      <c r="V122" s="1"/>
      <c r="W122" s="1"/>
      <c r="X122" s="1"/>
      <c r="Y122" s="1"/>
      <c r="Z122" s="1"/>
    </row>
    <row r="123" spans="1:26" ht="13.5" customHeight="1">
      <c r="A123" s="112">
        <f t="shared" si="5"/>
        <v>0</v>
      </c>
      <c r="B123" s="107"/>
      <c r="C123" s="108" t="e">
        <f t="shared" si="1"/>
        <v>#N/A</v>
      </c>
      <c r="D123" s="109">
        <f t="shared" si="2"/>
        <v>0</v>
      </c>
      <c r="E123" s="110">
        <f t="shared" si="6"/>
        <v>0</v>
      </c>
      <c r="F123" s="107"/>
      <c r="G123" s="108" t="e">
        <f t="shared" si="3"/>
        <v>#N/A</v>
      </c>
      <c r="H123" s="109">
        <f t="shared" si="4"/>
        <v>0</v>
      </c>
      <c r="I123" s="109">
        <f t="shared" si="7"/>
        <v>0</v>
      </c>
      <c r="J123" s="1"/>
      <c r="K123" s="1"/>
      <c r="L123" s="1"/>
      <c r="M123" s="1"/>
      <c r="N123" s="1"/>
      <c r="O123" s="1"/>
      <c r="P123" s="1"/>
      <c r="Q123" s="1"/>
      <c r="R123" s="1"/>
      <c r="S123" s="1"/>
      <c r="T123" s="1"/>
      <c r="U123" s="1"/>
      <c r="V123" s="1"/>
      <c r="W123" s="1"/>
      <c r="X123" s="1"/>
      <c r="Y123" s="1"/>
      <c r="Z123" s="1"/>
    </row>
    <row r="124" spans="1:26" ht="13.5" customHeight="1">
      <c r="A124" s="112">
        <f t="shared" si="5"/>
        <v>0</v>
      </c>
      <c r="B124" s="107"/>
      <c r="C124" s="108" t="e">
        <f t="shared" si="1"/>
        <v>#N/A</v>
      </c>
      <c r="D124" s="109">
        <f t="shared" si="2"/>
        <v>0</v>
      </c>
      <c r="E124" s="110">
        <f t="shared" si="6"/>
        <v>0</v>
      </c>
      <c r="F124" s="107"/>
      <c r="G124" s="108" t="e">
        <f t="shared" si="3"/>
        <v>#N/A</v>
      </c>
      <c r="H124" s="109">
        <f t="shared" si="4"/>
        <v>0</v>
      </c>
      <c r="I124" s="109">
        <f t="shared" si="7"/>
        <v>0</v>
      </c>
      <c r="J124" s="1"/>
      <c r="K124" s="1"/>
      <c r="L124" s="1"/>
      <c r="M124" s="1"/>
      <c r="N124" s="1"/>
      <c r="O124" s="1"/>
      <c r="P124" s="1"/>
      <c r="Q124" s="1"/>
      <c r="R124" s="1"/>
      <c r="S124" s="1"/>
      <c r="T124" s="1"/>
      <c r="U124" s="1"/>
      <c r="V124" s="1"/>
      <c r="W124" s="1"/>
      <c r="X124" s="1"/>
      <c r="Y124" s="1"/>
      <c r="Z124" s="1"/>
    </row>
    <row r="125" spans="1:26" ht="13.5" customHeight="1">
      <c r="A125" s="112">
        <f t="shared" si="5"/>
        <v>0</v>
      </c>
      <c r="B125" s="107"/>
      <c r="C125" s="108" t="e">
        <f t="shared" si="1"/>
        <v>#N/A</v>
      </c>
      <c r="D125" s="109">
        <f t="shared" si="2"/>
        <v>0</v>
      </c>
      <c r="E125" s="110">
        <f t="shared" si="6"/>
        <v>0</v>
      </c>
      <c r="F125" s="107"/>
      <c r="G125" s="108" t="e">
        <f t="shared" si="3"/>
        <v>#N/A</v>
      </c>
      <c r="H125" s="109">
        <f t="shared" si="4"/>
        <v>0</v>
      </c>
      <c r="I125" s="109">
        <f t="shared" si="7"/>
        <v>0</v>
      </c>
      <c r="J125" s="1"/>
      <c r="K125" s="1"/>
      <c r="L125" s="1"/>
      <c r="M125" s="1"/>
      <c r="N125" s="1"/>
      <c r="O125" s="1"/>
      <c r="P125" s="1"/>
      <c r="Q125" s="1"/>
      <c r="R125" s="1"/>
      <c r="S125" s="1"/>
      <c r="T125" s="1"/>
      <c r="U125" s="1"/>
      <c r="V125" s="1"/>
      <c r="W125" s="1"/>
      <c r="X125" s="1"/>
      <c r="Y125" s="1"/>
      <c r="Z125" s="1"/>
    </row>
    <row r="126" spans="1:26" ht="13.5" customHeight="1">
      <c r="A126" s="112">
        <f t="shared" si="5"/>
        <v>0</v>
      </c>
      <c r="B126" s="107"/>
      <c r="C126" s="108" t="e">
        <f t="shared" si="1"/>
        <v>#N/A</v>
      </c>
      <c r="D126" s="109">
        <f t="shared" si="2"/>
        <v>0</v>
      </c>
      <c r="E126" s="110">
        <f t="shared" si="6"/>
        <v>0</v>
      </c>
      <c r="F126" s="107"/>
      <c r="G126" s="108" t="e">
        <f t="shared" si="3"/>
        <v>#N/A</v>
      </c>
      <c r="H126" s="109">
        <f t="shared" si="4"/>
        <v>0</v>
      </c>
      <c r="I126" s="109">
        <f t="shared" si="7"/>
        <v>0</v>
      </c>
      <c r="J126" s="1"/>
      <c r="K126" s="1"/>
      <c r="L126" s="1"/>
      <c r="M126" s="1"/>
      <c r="N126" s="1"/>
      <c r="O126" s="1"/>
      <c r="P126" s="1"/>
      <c r="Q126" s="1"/>
      <c r="R126" s="1"/>
      <c r="S126" s="1"/>
      <c r="T126" s="1"/>
      <c r="U126" s="1"/>
      <c r="V126" s="1"/>
      <c r="W126" s="1"/>
      <c r="X126" s="1"/>
      <c r="Y126" s="1"/>
      <c r="Z126" s="1"/>
    </row>
    <row r="127" spans="1:26" ht="13.5" customHeight="1">
      <c r="A127" s="112">
        <f t="shared" si="5"/>
        <v>0</v>
      </c>
      <c r="B127" s="107"/>
      <c r="C127" s="108" t="e">
        <f t="shared" si="1"/>
        <v>#N/A</v>
      </c>
      <c r="D127" s="109">
        <f t="shared" si="2"/>
        <v>0</v>
      </c>
      <c r="E127" s="110">
        <f t="shared" si="6"/>
        <v>0</v>
      </c>
      <c r="F127" s="107"/>
      <c r="G127" s="108" t="e">
        <f t="shared" si="3"/>
        <v>#N/A</v>
      </c>
      <c r="H127" s="109">
        <f t="shared" si="4"/>
        <v>0</v>
      </c>
      <c r="I127" s="109">
        <f t="shared" si="7"/>
        <v>0</v>
      </c>
      <c r="J127" s="1"/>
      <c r="K127" s="1"/>
      <c r="L127" s="1"/>
      <c r="M127" s="1"/>
      <c r="N127" s="1"/>
      <c r="O127" s="1"/>
      <c r="P127" s="1"/>
      <c r="Q127" s="1"/>
      <c r="R127" s="1"/>
      <c r="S127" s="1"/>
      <c r="T127" s="1"/>
      <c r="U127" s="1"/>
      <c r="V127" s="1"/>
      <c r="W127" s="1"/>
      <c r="X127" s="1"/>
      <c r="Y127" s="1"/>
      <c r="Z127" s="1"/>
    </row>
    <row r="128" spans="1:26" ht="13.5" customHeight="1">
      <c r="A128" s="112">
        <f t="shared" si="5"/>
        <v>0</v>
      </c>
      <c r="B128" s="107"/>
      <c r="C128" s="108" t="e">
        <f t="shared" si="1"/>
        <v>#N/A</v>
      </c>
      <c r="D128" s="109">
        <f t="shared" si="2"/>
        <v>0</v>
      </c>
      <c r="E128" s="110">
        <f t="shared" si="6"/>
        <v>0</v>
      </c>
      <c r="F128" s="107"/>
      <c r="G128" s="108" t="e">
        <f t="shared" si="3"/>
        <v>#N/A</v>
      </c>
      <c r="H128" s="109">
        <f t="shared" si="4"/>
        <v>0</v>
      </c>
      <c r="I128" s="109">
        <f t="shared" si="7"/>
        <v>0</v>
      </c>
      <c r="J128" s="1"/>
      <c r="K128" s="1"/>
      <c r="L128" s="1"/>
      <c r="M128" s="1"/>
      <c r="N128" s="1"/>
      <c r="O128" s="1"/>
      <c r="P128" s="1"/>
      <c r="Q128" s="1"/>
      <c r="R128" s="1"/>
      <c r="S128" s="1"/>
      <c r="T128" s="1"/>
      <c r="U128" s="1"/>
      <c r="V128" s="1"/>
      <c r="W128" s="1"/>
      <c r="X128" s="1"/>
      <c r="Y128" s="1"/>
      <c r="Z128" s="1"/>
    </row>
    <row r="129" spans="1:26" ht="13.5" customHeight="1">
      <c r="A129" s="112">
        <f t="shared" si="5"/>
        <v>0</v>
      </c>
      <c r="B129" s="107"/>
      <c r="C129" s="108" t="e">
        <f t="shared" si="1"/>
        <v>#N/A</v>
      </c>
      <c r="D129" s="109">
        <f t="shared" si="2"/>
        <v>0</v>
      </c>
      <c r="E129" s="110">
        <f t="shared" si="6"/>
        <v>0</v>
      </c>
      <c r="F129" s="107"/>
      <c r="G129" s="108" t="e">
        <f t="shared" si="3"/>
        <v>#N/A</v>
      </c>
      <c r="H129" s="109">
        <f t="shared" si="4"/>
        <v>0</v>
      </c>
      <c r="I129" s="109">
        <f t="shared" si="7"/>
        <v>0</v>
      </c>
      <c r="J129" s="1"/>
      <c r="K129" s="1"/>
      <c r="L129" s="1"/>
      <c r="M129" s="1"/>
      <c r="N129" s="1"/>
      <c r="O129" s="1"/>
      <c r="P129" s="1"/>
      <c r="Q129" s="1"/>
      <c r="R129" s="1"/>
      <c r="S129" s="1"/>
      <c r="T129" s="1"/>
      <c r="U129" s="1"/>
      <c r="V129" s="1"/>
      <c r="W129" s="1"/>
      <c r="X129" s="1"/>
      <c r="Y129" s="1"/>
      <c r="Z129" s="1"/>
    </row>
    <row r="130" spans="1:26" ht="13.5" customHeight="1">
      <c r="A130" s="112">
        <f t="shared" si="5"/>
        <v>0</v>
      </c>
      <c r="B130" s="107"/>
      <c r="C130" s="108" t="e">
        <f t="shared" si="1"/>
        <v>#N/A</v>
      </c>
      <c r="D130" s="109">
        <f t="shared" si="2"/>
        <v>0</v>
      </c>
      <c r="E130" s="110">
        <f t="shared" si="6"/>
        <v>0</v>
      </c>
      <c r="F130" s="107"/>
      <c r="G130" s="108" t="e">
        <f t="shared" si="3"/>
        <v>#N/A</v>
      </c>
      <c r="H130" s="109">
        <f t="shared" si="4"/>
        <v>0</v>
      </c>
      <c r="I130" s="109">
        <f t="shared" si="7"/>
        <v>0</v>
      </c>
      <c r="J130" s="1"/>
      <c r="K130" s="1"/>
      <c r="L130" s="1"/>
      <c r="M130" s="1"/>
      <c r="N130" s="1"/>
      <c r="O130" s="1"/>
      <c r="P130" s="1"/>
      <c r="Q130" s="1"/>
      <c r="R130" s="1"/>
      <c r="S130" s="1"/>
      <c r="T130" s="1"/>
      <c r="U130" s="1"/>
      <c r="V130" s="1"/>
      <c r="W130" s="1"/>
      <c r="X130" s="1"/>
      <c r="Y130" s="1"/>
      <c r="Z130" s="1"/>
    </row>
    <row r="131" spans="1:26" ht="13.5" customHeight="1">
      <c r="A131" s="112">
        <f t="shared" si="5"/>
        <v>0</v>
      </c>
      <c r="B131" s="107"/>
      <c r="C131" s="108" t="e">
        <f t="shared" si="1"/>
        <v>#N/A</v>
      </c>
      <c r="D131" s="109">
        <f t="shared" si="2"/>
        <v>0</v>
      </c>
      <c r="E131" s="110">
        <f t="shared" si="6"/>
        <v>0</v>
      </c>
      <c r="F131" s="107"/>
      <c r="G131" s="108" t="e">
        <f t="shared" si="3"/>
        <v>#N/A</v>
      </c>
      <c r="H131" s="109">
        <f t="shared" si="4"/>
        <v>0</v>
      </c>
      <c r="I131" s="109">
        <f t="shared" si="7"/>
        <v>0</v>
      </c>
      <c r="J131" s="1"/>
      <c r="K131" s="1"/>
      <c r="L131" s="1"/>
      <c r="M131" s="1"/>
      <c r="N131" s="1"/>
      <c r="O131" s="1"/>
      <c r="P131" s="1"/>
      <c r="Q131" s="1"/>
      <c r="R131" s="1"/>
      <c r="S131" s="1"/>
      <c r="T131" s="1"/>
      <c r="U131" s="1"/>
      <c r="V131" s="1"/>
      <c r="W131" s="1"/>
      <c r="X131" s="1"/>
      <c r="Y131" s="1"/>
      <c r="Z131" s="1"/>
    </row>
    <row r="132" spans="1:26" ht="13.5" customHeight="1">
      <c r="A132" s="112">
        <f t="shared" si="5"/>
        <v>0</v>
      </c>
      <c r="B132" s="107"/>
      <c r="C132" s="108" t="e">
        <f t="shared" si="1"/>
        <v>#N/A</v>
      </c>
      <c r="D132" s="109">
        <f t="shared" si="2"/>
        <v>0</v>
      </c>
      <c r="E132" s="110">
        <f t="shared" si="6"/>
        <v>0</v>
      </c>
      <c r="F132" s="107"/>
      <c r="G132" s="108" t="e">
        <f t="shared" si="3"/>
        <v>#N/A</v>
      </c>
      <c r="H132" s="109">
        <f t="shared" si="4"/>
        <v>0</v>
      </c>
      <c r="I132" s="109">
        <f t="shared" si="7"/>
        <v>0</v>
      </c>
      <c r="J132" s="1"/>
      <c r="K132" s="1"/>
      <c r="L132" s="1"/>
      <c r="M132" s="1"/>
      <c r="N132" s="1"/>
      <c r="O132" s="1"/>
      <c r="P132" s="1"/>
      <c r="Q132" s="1"/>
      <c r="R132" s="1"/>
      <c r="S132" s="1"/>
      <c r="T132" s="1"/>
      <c r="U132" s="1"/>
      <c r="V132" s="1"/>
      <c r="W132" s="1"/>
      <c r="X132" s="1"/>
      <c r="Y132" s="1"/>
      <c r="Z132" s="1"/>
    </row>
    <row r="133" spans="1:26" ht="13.5" customHeight="1">
      <c r="A133" s="112">
        <f t="shared" si="5"/>
        <v>0</v>
      </c>
      <c r="B133" s="107"/>
      <c r="C133" s="108" t="e">
        <f t="shared" si="1"/>
        <v>#N/A</v>
      </c>
      <c r="D133" s="109">
        <f t="shared" si="2"/>
        <v>0</v>
      </c>
      <c r="E133" s="110">
        <f t="shared" si="6"/>
        <v>0</v>
      </c>
      <c r="F133" s="107"/>
      <c r="G133" s="108" t="e">
        <f t="shared" si="3"/>
        <v>#N/A</v>
      </c>
      <c r="H133" s="109">
        <f t="shared" si="4"/>
        <v>0</v>
      </c>
      <c r="I133" s="109">
        <f t="shared" si="7"/>
        <v>0</v>
      </c>
      <c r="J133" s="1"/>
      <c r="K133" s="1"/>
      <c r="L133" s="1"/>
      <c r="M133" s="1"/>
      <c r="N133" s="1"/>
      <c r="O133" s="1"/>
      <c r="P133" s="1"/>
      <c r="Q133" s="1"/>
      <c r="R133" s="1"/>
      <c r="S133" s="1"/>
      <c r="T133" s="1"/>
      <c r="U133" s="1"/>
      <c r="V133" s="1"/>
      <c r="W133" s="1"/>
      <c r="X133" s="1"/>
      <c r="Y133" s="1"/>
      <c r="Z133" s="1"/>
    </row>
    <row r="134" spans="1:26" ht="13.5" customHeight="1">
      <c r="A134" s="112">
        <f t="shared" si="5"/>
        <v>0</v>
      </c>
      <c r="B134" s="107"/>
      <c r="C134" s="108" t="e">
        <f t="shared" si="1"/>
        <v>#N/A</v>
      </c>
      <c r="D134" s="109">
        <f t="shared" si="2"/>
        <v>0</v>
      </c>
      <c r="E134" s="110">
        <f t="shared" si="6"/>
        <v>0</v>
      </c>
      <c r="F134" s="107"/>
      <c r="G134" s="108" t="e">
        <f t="shared" si="3"/>
        <v>#N/A</v>
      </c>
      <c r="H134" s="109">
        <f t="shared" si="4"/>
        <v>0</v>
      </c>
      <c r="I134" s="109">
        <f t="shared" si="7"/>
        <v>0</v>
      </c>
      <c r="J134" s="1"/>
      <c r="K134" s="1"/>
      <c r="L134" s="1"/>
      <c r="M134" s="1"/>
      <c r="N134" s="1"/>
      <c r="O134" s="1"/>
      <c r="P134" s="1"/>
      <c r="Q134" s="1"/>
      <c r="R134" s="1"/>
      <c r="S134" s="1"/>
      <c r="T134" s="1"/>
      <c r="U134" s="1"/>
      <c r="V134" s="1"/>
      <c r="W134" s="1"/>
      <c r="X134" s="1"/>
      <c r="Y134" s="1"/>
      <c r="Z134" s="1"/>
    </row>
    <row r="135" spans="1:26" ht="13.5" customHeight="1">
      <c r="A135" s="112">
        <f t="shared" si="5"/>
        <v>0</v>
      </c>
      <c r="B135" s="107"/>
      <c r="C135" s="108" t="e">
        <f t="shared" si="1"/>
        <v>#N/A</v>
      </c>
      <c r="D135" s="109">
        <f t="shared" si="2"/>
        <v>0</v>
      </c>
      <c r="E135" s="110">
        <f t="shared" si="6"/>
        <v>0</v>
      </c>
      <c r="F135" s="107"/>
      <c r="G135" s="108" t="e">
        <f t="shared" si="3"/>
        <v>#N/A</v>
      </c>
      <c r="H135" s="109">
        <f t="shared" si="4"/>
        <v>0</v>
      </c>
      <c r="I135" s="109">
        <f t="shared" si="7"/>
        <v>0</v>
      </c>
      <c r="J135" s="1"/>
      <c r="K135" s="1"/>
      <c r="L135" s="1"/>
      <c r="M135" s="1"/>
      <c r="N135" s="1"/>
      <c r="O135" s="1"/>
      <c r="P135" s="1"/>
      <c r="Q135" s="1"/>
      <c r="R135" s="1"/>
      <c r="S135" s="1"/>
      <c r="T135" s="1"/>
      <c r="U135" s="1"/>
      <c r="V135" s="1"/>
      <c r="W135" s="1"/>
      <c r="X135" s="1"/>
      <c r="Y135" s="1"/>
      <c r="Z135" s="1"/>
    </row>
    <row r="136" spans="1:26" ht="13.5" customHeight="1">
      <c r="A136" s="112">
        <f t="shared" si="5"/>
        <v>0</v>
      </c>
      <c r="B136" s="107"/>
      <c r="C136" s="108" t="e">
        <f t="shared" si="1"/>
        <v>#N/A</v>
      </c>
      <c r="D136" s="109">
        <f t="shared" si="2"/>
        <v>0</v>
      </c>
      <c r="E136" s="110">
        <f t="shared" si="6"/>
        <v>0</v>
      </c>
      <c r="F136" s="107"/>
      <c r="G136" s="108" t="e">
        <f t="shared" si="3"/>
        <v>#N/A</v>
      </c>
      <c r="H136" s="109">
        <f t="shared" si="4"/>
        <v>0</v>
      </c>
      <c r="I136" s="109">
        <f t="shared" si="7"/>
        <v>0</v>
      </c>
      <c r="J136" s="1"/>
      <c r="K136" s="1"/>
      <c r="L136" s="1"/>
      <c r="M136" s="1"/>
      <c r="N136" s="1"/>
      <c r="O136" s="1"/>
      <c r="P136" s="1"/>
      <c r="Q136" s="1"/>
      <c r="R136" s="1"/>
      <c r="S136" s="1"/>
      <c r="T136" s="1"/>
      <c r="U136" s="1"/>
      <c r="V136" s="1"/>
      <c r="W136" s="1"/>
      <c r="X136" s="1"/>
      <c r="Y136" s="1"/>
      <c r="Z136" s="1"/>
    </row>
    <row r="137" spans="1:26" ht="13.5" customHeight="1">
      <c r="A137" s="112">
        <f t="shared" si="5"/>
        <v>0</v>
      </c>
      <c r="B137" s="107"/>
      <c r="C137" s="108" t="e">
        <f t="shared" si="1"/>
        <v>#N/A</v>
      </c>
      <c r="D137" s="109">
        <f t="shared" si="2"/>
        <v>0</v>
      </c>
      <c r="E137" s="110">
        <f t="shared" si="6"/>
        <v>0</v>
      </c>
      <c r="F137" s="107"/>
      <c r="G137" s="108" t="e">
        <f t="shared" si="3"/>
        <v>#N/A</v>
      </c>
      <c r="H137" s="109">
        <f t="shared" si="4"/>
        <v>0</v>
      </c>
      <c r="I137" s="109">
        <f t="shared" si="7"/>
        <v>0</v>
      </c>
      <c r="J137" s="1"/>
      <c r="K137" s="1"/>
      <c r="L137" s="1"/>
      <c r="M137" s="1"/>
      <c r="N137" s="1"/>
      <c r="O137" s="1"/>
      <c r="P137" s="1"/>
      <c r="Q137" s="1"/>
      <c r="R137" s="1"/>
      <c r="S137" s="1"/>
      <c r="T137" s="1"/>
      <c r="U137" s="1"/>
      <c r="V137" s="1"/>
      <c r="W137" s="1"/>
      <c r="X137" s="1"/>
      <c r="Y137" s="1"/>
      <c r="Z137" s="1"/>
    </row>
    <row r="138" spans="1:26" ht="13.5" customHeight="1">
      <c r="A138" s="112">
        <f t="shared" si="5"/>
        <v>0</v>
      </c>
      <c r="B138" s="107"/>
      <c r="C138" s="108" t="e">
        <f t="shared" si="1"/>
        <v>#N/A</v>
      </c>
      <c r="D138" s="109">
        <f t="shared" si="2"/>
        <v>0</v>
      </c>
      <c r="E138" s="110">
        <f t="shared" si="6"/>
        <v>0</v>
      </c>
      <c r="F138" s="107"/>
      <c r="G138" s="108" t="e">
        <f t="shared" si="3"/>
        <v>#N/A</v>
      </c>
      <c r="H138" s="109">
        <f t="shared" si="4"/>
        <v>0</v>
      </c>
      <c r="I138" s="109">
        <f t="shared" si="7"/>
        <v>0</v>
      </c>
      <c r="J138" s="1"/>
      <c r="K138" s="1"/>
      <c r="L138" s="1"/>
      <c r="M138" s="1"/>
      <c r="N138" s="1"/>
      <c r="O138" s="1"/>
      <c r="P138" s="1"/>
      <c r="Q138" s="1"/>
      <c r="R138" s="1"/>
      <c r="S138" s="1"/>
      <c r="T138" s="1"/>
      <c r="U138" s="1"/>
      <c r="V138" s="1"/>
      <c r="W138" s="1"/>
      <c r="X138" s="1"/>
      <c r="Y138" s="1"/>
      <c r="Z138" s="1"/>
    </row>
    <row r="139" spans="1:26" ht="13.5" customHeight="1">
      <c r="A139" s="112">
        <f t="shared" si="5"/>
        <v>0</v>
      </c>
      <c r="B139" s="107"/>
      <c r="C139" s="108" t="e">
        <f t="shared" si="1"/>
        <v>#N/A</v>
      </c>
      <c r="D139" s="109">
        <f t="shared" si="2"/>
        <v>0</v>
      </c>
      <c r="E139" s="110">
        <f t="shared" si="6"/>
        <v>0</v>
      </c>
      <c r="F139" s="107"/>
      <c r="G139" s="108" t="e">
        <f t="shared" si="3"/>
        <v>#N/A</v>
      </c>
      <c r="H139" s="109">
        <f t="shared" si="4"/>
        <v>0</v>
      </c>
      <c r="I139" s="109">
        <f t="shared" si="7"/>
        <v>0</v>
      </c>
      <c r="J139" s="1"/>
      <c r="K139" s="1"/>
      <c r="L139" s="1"/>
      <c r="M139" s="1"/>
      <c r="N139" s="1"/>
      <c r="O139" s="1"/>
      <c r="P139" s="1"/>
      <c r="Q139" s="1"/>
      <c r="R139" s="1"/>
      <c r="S139" s="1"/>
      <c r="T139" s="1"/>
      <c r="U139" s="1"/>
      <c r="V139" s="1"/>
      <c r="W139" s="1"/>
      <c r="X139" s="1"/>
      <c r="Y139" s="1"/>
      <c r="Z139" s="1"/>
    </row>
    <row r="140" spans="1:26" ht="13.5" customHeight="1">
      <c r="A140" s="112">
        <f t="shared" si="5"/>
        <v>0</v>
      </c>
      <c r="B140" s="107"/>
      <c r="C140" s="108" t="e">
        <f t="shared" si="1"/>
        <v>#N/A</v>
      </c>
      <c r="D140" s="109">
        <f t="shared" si="2"/>
        <v>0</v>
      </c>
      <c r="E140" s="110">
        <f t="shared" si="6"/>
        <v>0</v>
      </c>
      <c r="F140" s="107"/>
      <c r="G140" s="108" t="e">
        <f t="shared" si="3"/>
        <v>#N/A</v>
      </c>
      <c r="H140" s="109">
        <f t="shared" si="4"/>
        <v>0</v>
      </c>
      <c r="I140" s="109">
        <f t="shared" si="7"/>
        <v>0</v>
      </c>
      <c r="J140" s="1"/>
      <c r="K140" s="1"/>
      <c r="L140" s="1"/>
      <c r="M140" s="1"/>
      <c r="N140" s="1"/>
      <c r="O140" s="1"/>
      <c r="P140" s="1"/>
      <c r="Q140" s="1"/>
      <c r="R140" s="1"/>
      <c r="S140" s="1"/>
      <c r="T140" s="1"/>
      <c r="U140" s="1"/>
      <c r="V140" s="1"/>
      <c r="W140" s="1"/>
      <c r="X140" s="1"/>
      <c r="Y140" s="1"/>
      <c r="Z140" s="1"/>
    </row>
    <row r="141" spans="1:26" ht="13.5" customHeight="1">
      <c r="A141" s="112">
        <f t="shared" si="5"/>
        <v>0</v>
      </c>
      <c r="B141" s="107"/>
      <c r="C141" s="108" t="e">
        <f t="shared" si="1"/>
        <v>#N/A</v>
      </c>
      <c r="D141" s="109">
        <f t="shared" si="2"/>
        <v>0</v>
      </c>
      <c r="E141" s="110">
        <f t="shared" si="6"/>
        <v>0</v>
      </c>
      <c r="F141" s="107"/>
      <c r="G141" s="108" t="e">
        <f t="shared" si="3"/>
        <v>#N/A</v>
      </c>
      <c r="H141" s="109">
        <f t="shared" si="4"/>
        <v>0</v>
      </c>
      <c r="I141" s="109">
        <f t="shared" si="7"/>
        <v>0</v>
      </c>
      <c r="J141" s="1"/>
      <c r="K141" s="1"/>
      <c r="L141" s="1"/>
      <c r="M141" s="1"/>
      <c r="N141" s="1"/>
      <c r="O141" s="1"/>
      <c r="P141" s="1"/>
      <c r="Q141" s="1"/>
      <c r="R141" s="1"/>
      <c r="S141" s="1"/>
      <c r="T141" s="1"/>
      <c r="U141" s="1"/>
      <c r="V141" s="1"/>
      <c r="W141" s="1"/>
      <c r="X141" s="1"/>
      <c r="Y141" s="1"/>
      <c r="Z141" s="1"/>
    </row>
    <row r="142" spans="1:26" ht="13.5" customHeight="1">
      <c r="A142" s="112">
        <f t="shared" si="5"/>
        <v>0</v>
      </c>
      <c r="B142" s="107"/>
      <c r="C142" s="108" t="e">
        <f t="shared" si="1"/>
        <v>#N/A</v>
      </c>
      <c r="D142" s="109">
        <f t="shared" si="2"/>
        <v>0</v>
      </c>
      <c r="E142" s="110">
        <f t="shared" si="6"/>
        <v>0</v>
      </c>
      <c r="F142" s="107"/>
      <c r="G142" s="108" t="e">
        <f t="shared" si="3"/>
        <v>#N/A</v>
      </c>
      <c r="H142" s="109">
        <f t="shared" si="4"/>
        <v>0</v>
      </c>
      <c r="I142" s="109">
        <f t="shared" si="7"/>
        <v>0</v>
      </c>
      <c r="J142" s="1"/>
      <c r="K142" s="1"/>
      <c r="L142" s="1"/>
      <c r="M142" s="1"/>
      <c r="N142" s="1"/>
      <c r="O142" s="1"/>
      <c r="P142" s="1"/>
      <c r="Q142" s="1"/>
      <c r="R142" s="1"/>
      <c r="S142" s="1"/>
      <c r="T142" s="1"/>
      <c r="U142" s="1"/>
      <c r="V142" s="1"/>
      <c r="W142" s="1"/>
      <c r="X142" s="1"/>
      <c r="Y142" s="1"/>
      <c r="Z142" s="1"/>
    </row>
    <row r="143" spans="1:26" ht="13.5" customHeight="1">
      <c r="A143" s="112">
        <f t="shared" si="5"/>
        <v>0</v>
      </c>
      <c r="B143" s="107"/>
      <c r="C143" s="108" t="e">
        <f t="shared" si="1"/>
        <v>#N/A</v>
      </c>
      <c r="D143" s="109">
        <f t="shared" si="2"/>
        <v>0</v>
      </c>
      <c r="E143" s="110">
        <f t="shared" si="6"/>
        <v>0</v>
      </c>
      <c r="F143" s="107"/>
      <c r="G143" s="108" t="e">
        <f t="shared" si="3"/>
        <v>#N/A</v>
      </c>
      <c r="H143" s="109">
        <f t="shared" si="4"/>
        <v>0</v>
      </c>
      <c r="I143" s="109">
        <f t="shared" si="7"/>
        <v>0</v>
      </c>
      <c r="J143" s="1"/>
      <c r="K143" s="1"/>
      <c r="L143" s="1"/>
      <c r="M143" s="1"/>
      <c r="N143" s="1"/>
      <c r="O143" s="1"/>
      <c r="P143" s="1"/>
      <c r="Q143" s="1"/>
      <c r="R143" s="1"/>
      <c r="S143" s="1"/>
      <c r="T143" s="1"/>
      <c r="U143" s="1"/>
      <c r="V143" s="1"/>
      <c r="W143" s="1"/>
      <c r="X143" s="1"/>
      <c r="Y143" s="1"/>
      <c r="Z143" s="1"/>
    </row>
    <row r="144" spans="1:26" ht="13.5" customHeight="1">
      <c r="A144" s="112">
        <f t="shared" si="5"/>
        <v>0</v>
      </c>
      <c r="B144" s="107"/>
      <c r="C144" s="108" t="e">
        <f t="shared" si="1"/>
        <v>#N/A</v>
      </c>
      <c r="D144" s="109">
        <f t="shared" si="2"/>
        <v>0</v>
      </c>
      <c r="E144" s="110">
        <f t="shared" si="6"/>
        <v>0</v>
      </c>
      <c r="F144" s="107"/>
      <c r="G144" s="108" t="e">
        <f t="shared" si="3"/>
        <v>#N/A</v>
      </c>
      <c r="H144" s="109">
        <f t="shared" si="4"/>
        <v>0</v>
      </c>
      <c r="I144" s="109">
        <f t="shared" si="7"/>
        <v>0</v>
      </c>
      <c r="J144" s="1"/>
      <c r="K144" s="1"/>
      <c r="L144" s="1"/>
      <c r="M144" s="1"/>
      <c r="N144" s="1"/>
      <c r="O144" s="1"/>
      <c r="P144" s="1"/>
      <c r="Q144" s="1"/>
      <c r="R144" s="1"/>
      <c r="S144" s="1"/>
      <c r="T144" s="1"/>
      <c r="U144" s="1"/>
      <c r="V144" s="1"/>
      <c r="W144" s="1"/>
      <c r="X144" s="1"/>
      <c r="Y144" s="1"/>
      <c r="Z144" s="1"/>
    </row>
    <row r="145" spans="1:26" ht="13.5" customHeight="1">
      <c r="A145" s="112">
        <f t="shared" si="5"/>
        <v>0</v>
      </c>
      <c r="B145" s="107"/>
      <c r="C145" s="108" t="e">
        <f t="shared" si="1"/>
        <v>#N/A</v>
      </c>
      <c r="D145" s="109">
        <f t="shared" si="2"/>
        <v>0</v>
      </c>
      <c r="E145" s="110">
        <f t="shared" si="6"/>
        <v>0</v>
      </c>
      <c r="F145" s="107"/>
      <c r="G145" s="108" t="e">
        <f t="shared" si="3"/>
        <v>#N/A</v>
      </c>
      <c r="H145" s="109">
        <f t="shared" si="4"/>
        <v>0</v>
      </c>
      <c r="I145" s="109">
        <f t="shared" si="7"/>
        <v>0</v>
      </c>
      <c r="J145" s="1"/>
      <c r="K145" s="1"/>
      <c r="L145" s="1"/>
      <c r="M145" s="1"/>
      <c r="N145" s="1"/>
      <c r="O145" s="1"/>
      <c r="P145" s="1"/>
      <c r="Q145" s="1"/>
      <c r="R145" s="1"/>
      <c r="S145" s="1"/>
      <c r="T145" s="1"/>
      <c r="U145" s="1"/>
      <c r="V145" s="1"/>
      <c r="W145" s="1"/>
      <c r="X145" s="1"/>
      <c r="Y145" s="1"/>
      <c r="Z145" s="1"/>
    </row>
    <row r="146" spans="1:26" ht="13.5" customHeight="1">
      <c r="A146" s="112">
        <f t="shared" si="5"/>
        <v>0</v>
      </c>
      <c r="B146" s="107"/>
      <c r="C146" s="108" t="e">
        <f t="shared" si="1"/>
        <v>#N/A</v>
      </c>
      <c r="D146" s="109">
        <f t="shared" si="2"/>
        <v>0</v>
      </c>
      <c r="E146" s="110">
        <f t="shared" si="6"/>
        <v>0</v>
      </c>
      <c r="F146" s="107"/>
      <c r="G146" s="108" t="e">
        <f t="shared" si="3"/>
        <v>#N/A</v>
      </c>
      <c r="H146" s="109">
        <f t="shared" si="4"/>
        <v>0</v>
      </c>
      <c r="I146" s="109">
        <f t="shared" si="7"/>
        <v>0</v>
      </c>
      <c r="J146" s="1"/>
      <c r="K146" s="1"/>
      <c r="L146" s="1"/>
      <c r="M146" s="1"/>
      <c r="N146" s="1"/>
      <c r="O146" s="1"/>
      <c r="P146" s="1"/>
      <c r="Q146" s="1"/>
      <c r="R146" s="1"/>
      <c r="S146" s="1"/>
      <c r="T146" s="1"/>
      <c r="U146" s="1"/>
      <c r="V146" s="1"/>
      <c r="W146" s="1"/>
      <c r="X146" s="1"/>
      <c r="Y146" s="1"/>
      <c r="Z146" s="1"/>
    </row>
    <row r="147" spans="1:26" ht="13.5" customHeight="1">
      <c r="A147" s="112">
        <f t="shared" si="5"/>
        <v>0</v>
      </c>
      <c r="B147" s="107"/>
      <c r="C147" s="108" t="e">
        <f t="shared" si="1"/>
        <v>#N/A</v>
      </c>
      <c r="D147" s="109">
        <f t="shared" si="2"/>
        <v>0</v>
      </c>
      <c r="E147" s="110">
        <f t="shared" si="6"/>
        <v>0</v>
      </c>
      <c r="F147" s="107"/>
      <c r="G147" s="108" t="e">
        <f t="shared" si="3"/>
        <v>#N/A</v>
      </c>
      <c r="H147" s="109">
        <f t="shared" si="4"/>
        <v>0</v>
      </c>
      <c r="I147" s="109">
        <f t="shared" si="7"/>
        <v>0</v>
      </c>
      <c r="J147" s="1"/>
      <c r="K147" s="1"/>
      <c r="L147" s="1"/>
      <c r="M147" s="1"/>
      <c r="N147" s="1"/>
      <c r="O147" s="1"/>
      <c r="P147" s="1"/>
      <c r="Q147" s="1"/>
      <c r="R147" s="1"/>
      <c r="S147" s="1"/>
      <c r="T147" s="1"/>
      <c r="U147" s="1"/>
      <c r="V147" s="1"/>
      <c r="W147" s="1"/>
      <c r="X147" s="1"/>
      <c r="Y147" s="1"/>
      <c r="Z147" s="1"/>
    </row>
    <row r="148" spans="1:26" ht="13.5" customHeight="1">
      <c r="A148" s="112">
        <f t="shared" si="5"/>
        <v>0</v>
      </c>
      <c r="B148" s="107"/>
      <c r="C148" s="108" t="e">
        <f t="shared" si="1"/>
        <v>#N/A</v>
      </c>
      <c r="D148" s="109">
        <f t="shared" si="2"/>
        <v>0</v>
      </c>
      <c r="E148" s="110">
        <f t="shared" si="6"/>
        <v>0</v>
      </c>
      <c r="F148" s="107"/>
      <c r="G148" s="108" t="e">
        <f t="shared" si="3"/>
        <v>#N/A</v>
      </c>
      <c r="H148" s="109">
        <f t="shared" si="4"/>
        <v>0</v>
      </c>
      <c r="I148" s="109">
        <f t="shared" si="7"/>
        <v>0</v>
      </c>
      <c r="J148" s="1"/>
      <c r="K148" s="1"/>
      <c r="L148" s="1"/>
      <c r="M148" s="1"/>
      <c r="N148" s="1"/>
      <c r="O148" s="1"/>
      <c r="P148" s="1"/>
      <c r="Q148" s="1"/>
      <c r="R148" s="1"/>
      <c r="S148" s="1"/>
      <c r="T148" s="1"/>
      <c r="U148" s="1"/>
      <c r="V148" s="1"/>
      <c r="W148" s="1"/>
      <c r="X148" s="1"/>
      <c r="Y148" s="1"/>
      <c r="Z148" s="1"/>
    </row>
    <row r="149" spans="1:26" ht="13.5" customHeight="1">
      <c r="A149" s="112">
        <f t="shared" si="5"/>
        <v>0</v>
      </c>
      <c r="B149" s="107"/>
      <c r="C149" s="108" t="e">
        <f t="shared" si="1"/>
        <v>#N/A</v>
      </c>
      <c r="D149" s="109">
        <f t="shared" si="2"/>
        <v>0</v>
      </c>
      <c r="E149" s="110">
        <f t="shared" si="6"/>
        <v>0</v>
      </c>
      <c r="F149" s="107"/>
      <c r="G149" s="108" t="e">
        <f t="shared" si="3"/>
        <v>#N/A</v>
      </c>
      <c r="H149" s="109">
        <f t="shared" si="4"/>
        <v>0</v>
      </c>
      <c r="I149" s="109">
        <f t="shared" si="7"/>
        <v>0</v>
      </c>
      <c r="J149" s="1"/>
      <c r="K149" s="1"/>
      <c r="L149" s="1"/>
      <c r="M149" s="1"/>
      <c r="N149" s="1"/>
      <c r="O149" s="1"/>
      <c r="P149" s="1"/>
      <c r="Q149" s="1"/>
      <c r="R149" s="1"/>
      <c r="S149" s="1"/>
      <c r="T149" s="1"/>
      <c r="U149" s="1"/>
      <c r="V149" s="1"/>
      <c r="W149" s="1"/>
      <c r="X149" s="1"/>
      <c r="Y149" s="1"/>
      <c r="Z149" s="1"/>
    </row>
    <row r="150" spans="1:26" ht="13.5" customHeight="1">
      <c r="A150" s="112">
        <f t="shared" si="5"/>
        <v>0</v>
      </c>
      <c r="B150" s="107"/>
      <c r="C150" s="108" t="e">
        <f t="shared" si="1"/>
        <v>#N/A</v>
      </c>
      <c r="D150" s="109">
        <f t="shared" si="2"/>
        <v>0</v>
      </c>
      <c r="E150" s="110">
        <f t="shared" si="6"/>
        <v>0</v>
      </c>
      <c r="F150" s="107"/>
      <c r="G150" s="108" t="e">
        <f t="shared" si="3"/>
        <v>#N/A</v>
      </c>
      <c r="H150" s="109">
        <f t="shared" si="4"/>
        <v>0</v>
      </c>
      <c r="I150" s="109">
        <f t="shared" si="7"/>
        <v>0</v>
      </c>
      <c r="J150" s="1"/>
      <c r="K150" s="1"/>
      <c r="L150" s="1"/>
      <c r="M150" s="1"/>
      <c r="N150" s="1"/>
      <c r="O150" s="1"/>
      <c r="P150" s="1"/>
      <c r="Q150" s="1"/>
      <c r="R150" s="1"/>
      <c r="S150" s="1"/>
      <c r="T150" s="1"/>
      <c r="U150" s="1"/>
      <c r="V150" s="1"/>
      <c r="W150" s="1"/>
      <c r="X150" s="1"/>
      <c r="Y150" s="1"/>
      <c r="Z150" s="1"/>
    </row>
    <row r="151" spans="1:26" ht="13.5" customHeight="1">
      <c r="A151" s="112">
        <f t="shared" si="5"/>
        <v>0</v>
      </c>
      <c r="B151" s="107"/>
      <c r="C151" s="108" t="e">
        <f t="shared" si="1"/>
        <v>#N/A</v>
      </c>
      <c r="D151" s="109">
        <f t="shared" si="2"/>
        <v>0</v>
      </c>
      <c r="E151" s="110">
        <f t="shared" si="6"/>
        <v>0</v>
      </c>
      <c r="F151" s="107"/>
      <c r="G151" s="108" t="e">
        <f t="shared" si="3"/>
        <v>#N/A</v>
      </c>
      <c r="H151" s="109">
        <f t="shared" si="4"/>
        <v>0</v>
      </c>
      <c r="I151" s="109">
        <f t="shared" si="7"/>
        <v>0</v>
      </c>
      <c r="J151" s="1"/>
      <c r="K151" s="1"/>
      <c r="L151" s="1"/>
      <c r="M151" s="1"/>
      <c r="N151" s="1"/>
      <c r="O151" s="1"/>
      <c r="P151" s="1"/>
      <c r="Q151" s="1"/>
      <c r="R151" s="1"/>
      <c r="S151" s="1"/>
      <c r="T151" s="1"/>
      <c r="U151" s="1"/>
      <c r="V151" s="1"/>
      <c r="W151" s="1"/>
      <c r="X151" s="1"/>
      <c r="Y151" s="1"/>
      <c r="Z151" s="1"/>
    </row>
    <row r="152" spans="1:26" ht="13.5" customHeight="1">
      <c r="A152" s="112">
        <f t="shared" si="5"/>
        <v>0</v>
      </c>
      <c r="B152" s="107"/>
      <c r="C152" s="108" t="e">
        <f t="shared" si="1"/>
        <v>#N/A</v>
      </c>
      <c r="D152" s="109">
        <f t="shared" si="2"/>
        <v>0</v>
      </c>
      <c r="E152" s="110">
        <f t="shared" si="6"/>
        <v>0</v>
      </c>
      <c r="F152" s="107"/>
      <c r="G152" s="108" t="e">
        <f t="shared" si="3"/>
        <v>#N/A</v>
      </c>
      <c r="H152" s="109">
        <f t="shared" si="4"/>
        <v>0</v>
      </c>
      <c r="I152" s="109">
        <f t="shared" si="7"/>
        <v>0</v>
      </c>
      <c r="J152" s="1"/>
      <c r="K152" s="1"/>
      <c r="L152" s="1"/>
      <c r="M152" s="1"/>
      <c r="N152" s="1"/>
      <c r="O152" s="1"/>
      <c r="P152" s="1"/>
      <c r="Q152" s="1"/>
      <c r="R152" s="1"/>
      <c r="S152" s="1"/>
      <c r="T152" s="1"/>
      <c r="U152" s="1"/>
      <c r="V152" s="1"/>
      <c r="W152" s="1"/>
      <c r="X152" s="1"/>
      <c r="Y152" s="1"/>
      <c r="Z152" s="1"/>
    </row>
    <row r="153" spans="1:26" ht="13.5" customHeight="1">
      <c r="A153" s="112">
        <f t="shared" si="5"/>
        <v>0</v>
      </c>
      <c r="B153" s="107"/>
      <c r="C153" s="108" t="e">
        <f t="shared" si="1"/>
        <v>#N/A</v>
      </c>
      <c r="D153" s="109">
        <f t="shared" si="2"/>
        <v>0</v>
      </c>
      <c r="E153" s="110">
        <f t="shared" si="6"/>
        <v>0</v>
      </c>
      <c r="F153" s="107"/>
      <c r="G153" s="108" t="e">
        <f t="shared" si="3"/>
        <v>#N/A</v>
      </c>
      <c r="H153" s="109">
        <f t="shared" si="4"/>
        <v>0</v>
      </c>
      <c r="I153" s="109">
        <f t="shared" si="7"/>
        <v>0</v>
      </c>
      <c r="J153" s="1"/>
      <c r="K153" s="1"/>
      <c r="L153" s="1"/>
      <c r="M153" s="1"/>
      <c r="N153" s="1"/>
      <c r="O153" s="1"/>
      <c r="P153" s="1"/>
      <c r="Q153" s="1"/>
      <c r="R153" s="1"/>
      <c r="S153" s="1"/>
      <c r="T153" s="1"/>
      <c r="U153" s="1"/>
      <c r="V153" s="1"/>
      <c r="W153" s="1"/>
      <c r="X153" s="1"/>
      <c r="Y153" s="1"/>
      <c r="Z153" s="1"/>
    </row>
    <row r="154" spans="1:26" ht="13.5" customHeight="1">
      <c r="A154" s="112">
        <f t="shared" si="5"/>
        <v>0</v>
      </c>
      <c r="B154" s="107"/>
      <c r="C154" s="108" t="e">
        <f t="shared" si="1"/>
        <v>#N/A</v>
      </c>
      <c r="D154" s="109">
        <f t="shared" si="2"/>
        <v>0</v>
      </c>
      <c r="E154" s="110">
        <f t="shared" si="6"/>
        <v>0</v>
      </c>
      <c r="F154" s="107"/>
      <c r="G154" s="108" t="e">
        <f t="shared" si="3"/>
        <v>#N/A</v>
      </c>
      <c r="H154" s="109">
        <f t="shared" si="4"/>
        <v>0</v>
      </c>
      <c r="I154" s="109">
        <f t="shared" si="7"/>
        <v>0</v>
      </c>
      <c r="J154" s="1"/>
      <c r="K154" s="1"/>
      <c r="L154" s="1"/>
      <c r="M154" s="1"/>
      <c r="N154" s="1"/>
      <c r="O154" s="1"/>
      <c r="P154" s="1"/>
      <c r="Q154" s="1"/>
      <c r="R154" s="1"/>
      <c r="S154" s="1"/>
      <c r="T154" s="1"/>
      <c r="U154" s="1"/>
      <c r="V154" s="1"/>
      <c r="W154" s="1"/>
      <c r="X154" s="1"/>
      <c r="Y154" s="1"/>
      <c r="Z154" s="1"/>
    </row>
    <row r="155" spans="1:26" ht="13.5" customHeight="1">
      <c r="A155" s="112">
        <f t="shared" si="5"/>
        <v>0</v>
      </c>
      <c r="B155" s="107"/>
      <c r="C155" s="108" t="e">
        <f t="shared" si="1"/>
        <v>#N/A</v>
      </c>
      <c r="D155" s="109">
        <f t="shared" si="2"/>
        <v>0</v>
      </c>
      <c r="E155" s="110">
        <f t="shared" si="6"/>
        <v>0</v>
      </c>
      <c r="F155" s="107"/>
      <c r="G155" s="108" t="e">
        <f t="shared" si="3"/>
        <v>#N/A</v>
      </c>
      <c r="H155" s="109">
        <f t="shared" si="4"/>
        <v>0</v>
      </c>
      <c r="I155" s="109">
        <f t="shared" si="7"/>
        <v>0</v>
      </c>
      <c r="J155" s="1"/>
      <c r="K155" s="1"/>
      <c r="L155" s="1"/>
      <c r="M155" s="1"/>
      <c r="N155" s="1"/>
      <c r="O155" s="1"/>
      <c r="P155" s="1"/>
      <c r="Q155" s="1"/>
      <c r="R155" s="1"/>
      <c r="S155" s="1"/>
      <c r="T155" s="1"/>
      <c r="U155" s="1"/>
      <c r="V155" s="1"/>
      <c r="W155" s="1"/>
      <c r="X155" s="1"/>
      <c r="Y155" s="1"/>
      <c r="Z155" s="1"/>
    </row>
    <row r="156" spans="1:26" ht="13.5" customHeight="1">
      <c r="A156" s="112">
        <f t="shared" si="5"/>
        <v>0</v>
      </c>
      <c r="B156" s="107"/>
      <c r="C156" s="108" t="e">
        <f t="shared" si="1"/>
        <v>#N/A</v>
      </c>
      <c r="D156" s="109">
        <f t="shared" si="2"/>
        <v>0</v>
      </c>
      <c r="E156" s="110">
        <f t="shared" si="6"/>
        <v>0</v>
      </c>
      <c r="F156" s="107"/>
      <c r="G156" s="108" t="e">
        <f t="shared" si="3"/>
        <v>#N/A</v>
      </c>
      <c r="H156" s="109">
        <f t="shared" si="4"/>
        <v>0</v>
      </c>
      <c r="I156" s="109">
        <f t="shared" si="7"/>
        <v>0</v>
      </c>
      <c r="J156" s="1"/>
      <c r="K156" s="1"/>
      <c r="L156" s="1"/>
      <c r="M156" s="1"/>
      <c r="N156" s="1"/>
      <c r="O156" s="1"/>
      <c r="P156" s="1"/>
      <c r="Q156" s="1"/>
      <c r="R156" s="1"/>
      <c r="S156" s="1"/>
      <c r="T156" s="1"/>
      <c r="U156" s="1"/>
      <c r="V156" s="1"/>
      <c r="W156" s="1"/>
      <c r="X156" s="1"/>
      <c r="Y156" s="1"/>
      <c r="Z156" s="1"/>
    </row>
    <row r="157" spans="1:26" ht="13.5" customHeight="1">
      <c r="A157" s="112">
        <f t="shared" si="5"/>
        <v>0</v>
      </c>
      <c r="B157" s="107"/>
      <c r="C157" s="108" t="e">
        <f t="shared" si="1"/>
        <v>#N/A</v>
      </c>
      <c r="D157" s="109">
        <f t="shared" si="2"/>
        <v>0</v>
      </c>
      <c r="E157" s="110">
        <f t="shared" si="6"/>
        <v>0</v>
      </c>
      <c r="F157" s="107"/>
      <c r="G157" s="108" t="e">
        <f t="shared" si="3"/>
        <v>#N/A</v>
      </c>
      <c r="H157" s="109">
        <f t="shared" si="4"/>
        <v>0</v>
      </c>
      <c r="I157" s="109">
        <f t="shared" si="7"/>
        <v>0</v>
      </c>
      <c r="J157" s="1"/>
      <c r="K157" s="1"/>
      <c r="L157" s="1"/>
      <c r="M157" s="1"/>
      <c r="N157" s="1"/>
      <c r="O157" s="1"/>
      <c r="P157" s="1"/>
      <c r="Q157" s="1"/>
      <c r="R157" s="1"/>
      <c r="S157" s="1"/>
      <c r="T157" s="1"/>
      <c r="U157" s="1"/>
      <c r="V157" s="1"/>
      <c r="W157" s="1"/>
      <c r="X157" s="1"/>
      <c r="Y157" s="1"/>
      <c r="Z157" s="1"/>
    </row>
    <row r="158" spans="1:26" ht="13.5" customHeight="1">
      <c r="A158" s="112">
        <f t="shared" si="5"/>
        <v>0</v>
      </c>
      <c r="B158" s="107"/>
      <c r="C158" s="108" t="e">
        <f t="shared" si="1"/>
        <v>#N/A</v>
      </c>
      <c r="D158" s="109">
        <f t="shared" si="2"/>
        <v>0</v>
      </c>
      <c r="E158" s="110">
        <f t="shared" si="6"/>
        <v>0</v>
      </c>
      <c r="F158" s="107"/>
      <c r="G158" s="108" t="e">
        <f t="shared" si="3"/>
        <v>#N/A</v>
      </c>
      <c r="H158" s="109">
        <f t="shared" si="4"/>
        <v>0</v>
      </c>
      <c r="I158" s="109">
        <f t="shared" si="7"/>
        <v>0</v>
      </c>
      <c r="J158" s="1"/>
      <c r="K158" s="1"/>
      <c r="L158" s="1"/>
      <c r="M158" s="1"/>
      <c r="N158" s="1"/>
      <c r="O158" s="1"/>
      <c r="P158" s="1"/>
      <c r="Q158" s="1"/>
      <c r="R158" s="1"/>
      <c r="S158" s="1"/>
      <c r="T158" s="1"/>
      <c r="U158" s="1"/>
      <c r="V158" s="1"/>
      <c r="W158" s="1"/>
      <c r="X158" s="1"/>
      <c r="Y158" s="1"/>
      <c r="Z158" s="1"/>
    </row>
    <row r="159" spans="1:26" ht="13.5" customHeight="1">
      <c r="A159" s="112">
        <f t="shared" si="5"/>
        <v>0</v>
      </c>
      <c r="B159" s="107"/>
      <c r="C159" s="108" t="e">
        <f t="shared" si="1"/>
        <v>#N/A</v>
      </c>
      <c r="D159" s="109">
        <f t="shared" si="2"/>
        <v>0</v>
      </c>
      <c r="E159" s="110">
        <f t="shared" si="6"/>
        <v>0</v>
      </c>
      <c r="F159" s="107"/>
      <c r="G159" s="108" t="e">
        <f t="shared" si="3"/>
        <v>#N/A</v>
      </c>
      <c r="H159" s="109">
        <f t="shared" si="4"/>
        <v>0</v>
      </c>
      <c r="I159" s="109">
        <f t="shared" si="7"/>
        <v>0</v>
      </c>
      <c r="J159" s="1"/>
      <c r="K159" s="1"/>
      <c r="L159" s="1"/>
      <c r="M159" s="1"/>
      <c r="N159" s="1"/>
      <c r="O159" s="1"/>
      <c r="P159" s="1"/>
      <c r="Q159" s="1"/>
      <c r="R159" s="1"/>
      <c r="S159" s="1"/>
      <c r="T159" s="1"/>
      <c r="U159" s="1"/>
      <c r="V159" s="1"/>
      <c r="W159" s="1"/>
      <c r="X159" s="1"/>
      <c r="Y159" s="1"/>
      <c r="Z159" s="1"/>
    </row>
    <row r="160" spans="1:26" ht="13.5" customHeight="1">
      <c r="A160" s="112">
        <f t="shared" si="5"/>
        <v>0</v>
      </c>
      <c r="B160" s="107"/>
      <c r="C160" s="108" t="e">
        <f t="shared" si="1"/>
        <v>#N/A</v>
      </c>
      <c r="D160" s="109">
        <f t="shared" si="2"/>
        <v>0</v>
      </c>
      <c r="E160" s="110">
        <f t="shared" si="6"/>
        <v>0</v>
      </c>
      <c r="F160" s="107"/>
      <c r="G160" s="108" t="e">
        <f t="shared" si="3"/>
        <v>#N/A</v>
      </c>
      <c r="H160" s="109">
        <f t="shared" si="4"/>
        <v>0</v>
      </c>
      <c r="I160" s="109">
        <f t="shared" si="7"/>
        <v>0</v>
      </c>
      <c r="J160" s="1"/>
      <c r="K160" s="1"/>
      <c r="L160" s="1"/>
      <c r="M160" s="1"/>
      <c r="N160" s="1"/>
      <c r="O160" s="1"/>
      <c r="P160" s="1"/>
      <c r="Q160" s="1"/>
      <c r="R160" s="1"/>
      <c r="S160" s="1"/>
      <c r="T160" s="1"/>
      <c r="U160" s="1"/>
      <c r="V160" s="1"/>
      <c r="W160" s="1"/>
      <c r="X160" s="1"/>
      <c r="Y160" s="1"/>
      <c r="Z160" s="1"/>
    </row>
    <row r="161" spans="1:26" ht="13.5" customHeight="1">
      <c r="A161" s="112">
        <f t="shared" si="5"/>
        <v>0</v>
      </c>
      <c r="B161" s="107"/>
      <c r="C161" s="108" t="e">
        <f t="shared" si="1"/>
        <v>#N/A</v>
      </c>
      <c r="D161" s="109">
        <f t="shared" si="2"/>
        <v>0</v>
      </c>
      <c r="E161" s="110">
        <f t="shared" si="6"/>
        <v>0</v>
      </c>
      <c r="F161" s="107"/>
      <c r="G161" s="108" t="e">
        <f t="shared" si="3"/>
        <v>#N/A</v>
      </c>
      <c r="H161" s="109">
        <f t="shared" si="4"/>
        <v>0</v>
      </c>
      <c r="I161" s="109">
        <f t="shared" si="7"/>
        <v>0</v>
      </c>
      <c r="J161" s="1"/>
      <c r="K161" s="1"/>
      <c r="L161" s="1"/>
      <c r="M161" s="1"/>
      <c r="N161" s="1"/>
      <c r="O161" s="1"/>
      <c r="P161" s="1"/>
      <c r="Q161" s="1"/>
      <c r="R161" s="1"/>
      <c r="S161" s="1"/>
      <c r="T161" s="1"/>
      <c r="U161" s="1"/>
      <c r="V161" s="1"/>
      <c r="W161" s="1"/>
      <c r="X161" s="1"/>
      <c r="Y161" s="1"/>
      <c r="Z161" s="1"/>
    </row>
    <row r="162" spans="1:26" ht="13.5" customHeight="1">
      <c r="A162" s="112">
        <f t="shared" si="5"/>
        <v>0</v>
      </c>
      <c r="B162" s="107"/>
      <c r="C162" s="108" t="e">
        <f t="shared" si="1"/>
        <v>#N/A</v>
      </c>
      <c r="D162" s="109">
        <f t="shared" si="2"/>
        <v>0</v>
      </c>
      <c r="E162" s="110">
        <f t="shared" si="6"/>
        <v>0</v>
      </c>
      <c r="F162" s="107"/>
      <c r="G162" s="108" t="e">
        <f t="shared" si="3"/>
        <v>#N/A</v>
      </c>
      <c r="H162" s="109">
        <f t="shared" si="4"/>
        <v>0</v>
      </c>
      <c r="I162" s="109">
        <f t="shared" si="7"/>
        <v>0</v>
      </c>
      <c r="J162" s="1"/>
      <c r="K162" s="1"/>
      <c r="L162" s="1"/>
      <c r="M162" s="1"/>
      <c r="N162" s="1"/>
      <c r="O162" s="1"/>
      <c r="P162" s="1"/>
      <c r="Q162" s="1"/>
      <c r="R162" s="1"/>
      <c r="S162" s="1"/>
      <c r="T162" s="1"/>
      <c r="U162" s="1"/>
      <c r="V162" s="1"/>
      <c r="W162" s="1"/>
      <c r="X162" s="1"/>
      <c r="Y162" s="1"/>
      <c r="Z162" s="1"/>
    </row>
    <row r="163" spans="1:26" ht="13.5" customHeight="1">
      <c r="A163" s="112">
        <f t="shared" si="5"/>
        <v>0</v>
      </c>
      <c r="B163" s="107"/>
      <c r="C163" s="108" t="e">
        <f t="shared" si="1"/>
        <v>#N/A</v>
      </c>
      <c r="D163" s="109">
        <f t="shared" si="2"/>
        <v>0</v>
      </c>
      <c r="E163" s="110">
        <f t="shared" si="6"/>
        <v>0</v>
      </c>
      <c r="F163" s="107"/>
      <c r="G163" s="108" t="e">
        <f t="shared" si="3"/>
        <v>#N/A</v>
      </c>
      <c r="H163" s="109">
        <f t="shared" si="4"/>
        <v>0</v>
      </c>
      <c r="I163" s="109">
        <f t="shared" si="7"/>
        <v>0</v>
      </c>
      <c r="J163" s="1"/>
      <c r="K163" s="1"/>
      <c r="L163" s="1"/>
      <c r="M163" s="1"/>
      <c r="N163" s="1"/>
      <c r="O163" s="1"/>
      <c r="P163" s="1"/>
      <c r="Q163" s="1"/>
      <c r="R163" s="1"/>
      <c r="S163" s="1"/>
      <c r="T163" s="1"/>
      <c r="U163" s="1"/>
      <c r="V163" s="1"/>
      <c r="W163" s="1"/>
      <c r="X163" s="1"/>
      <c r="Y163" s="1"/>
      <c r="Z163" s="1"/>
    </row>
    <row r="164" spans="1:26" ht="13.5" customHeight="1">
      <c r="A164" s="112">
        <f t="shared" si="5"/>
        <v>0</v>
      </c>
      <c r="B164" s="107"/>
      <c r="C164" s="108" t="e">
        <f t="shared" si="1"/>
        <v>#N/A</v>
      </c>
      <c r="D164" s="109">
        <f t="shared" si="2"/>
        <v>0</v>
      </c>
      <c r="E164" s="110">
        <f t="shared" si="6"/>
        <v>0</v>
      </c>
      <c r="F164" s="107"/>
      <c r="G164" s="108" t="e">
        <f t="shared" si="3"/>
        <v>#N/A</v>
      </c>
      <c r="H164" s="109">
        <f t="shared" si="4"/>
        <v>0</v>
      </c>
      <c r="I164" s="109">
        <f t="shared" si="7"/>
        <v>0</v>
      </c>
      <c r="J164" s="1"/>
      <c r="K164" s="1"/>
      <c r="L164" s="1"/>
      <c r="M164" s="1"/>
      <c r="N164" s="1"/>
      <c r="O164" s="1"/>
      <c r="P164" s="1"/>
      <c r="Q164" s="1"/>
      <c r="R164" s="1"/>
      <c r="S164" s="1"/>
      <c r="T164" s="1"/>
      <c r="U164" s="1"/>
      <c r="V164" s="1"/>
      <c r="W164" s="1"/>
      <c r="X164" s="1"/>
      <c r="Y164" s="1"/>
      <c r="Z164" s="1"/>
    </row>
    <row r="165" spans="1:26" ht="13.5" customHeight="1">
      <c r="A165" s="112">
        <f t="shared" si="5"/>
        <v>0</v>
      </c>
      <c r="B165" s="107"/>
      <c r="C165" s="108" t="e">
        <f t="shared" si="1"/>
        <v>#N/A</v>
      </c>
      <c r="D165" s="109">
        <f t="shared" si="2"/>
        <v>0</v>
      </c>
      <c r="E165" s="110">
        <f t="shared" si="6"/>
        <v>0</v>
      </c>
      <c r="F165" s="107"/>
      <c r="G165" s="108" t="e">
        <f t="shared" si="3"/>
        <v>#N/A</v>
      </c>
      <c r="H165" s="109">
        <f t="shared" si="4"/>
        <v>0</v>
      </c>
      <c r="I165" s="109">
        <f t="shared" si="7"/>
        <v>0</v>
      </c>
      <c r="J165" s="1"/>
      <c r="K165" s="1"/>
      <c r="L165" s="1"/>
      <c r="M165" s="1"/>
      <c r="N165" s="1"/>
      <c r="O165" s="1"/>
      <c r="P165" s="1"/>
      <c r="Q165" s="1"/>
      <c r="R165" s="1"/>
      <c r="S165" s="1"/>
      <c r="T165" s="1"/>
      <c r="U165" s="1"/>
      <c r="V165" s="1"/>
      <c r="W165" s="1"/>
      <c r="X165" s="1"/>
      <c r="Y165" s="1"/>
      <c r="Z165" s="1"/>
    </row>
    <row r="166" spans="1:26" ht="13.5" customHeight="1">
      <c r="A166" s="112">
        <f t="shared" si="5"/>
        <v>0</v>
      </c>
      <c r="B166" s="107"/>
      <c r="C166" s="108" t="e">
        <f t="shared" si="1"/>
        <v>#N/A</v>
      </c>
      <c r="D166" s="109">
        <f t="shared" si="2"/>
        <v>0</v>
      </c>
      <c r="E166" s="110">
        <f t="shared" si="6"/>
        <v>0</v>
      </c>
      <c r="F166" s="107"/>
      <c r="G166" s="108" t="e">
        <f t="shared" si="3"/>
        <v>#N/A</v>
      </c>
      <c r="H166" s="109">
        <f t="shared" si="4"/>
        <v>0</v>
      </c>
      <c r="I166" s="109">
        <f t="shared" si="7"/>
        <v>0</v>
      </c>
      <c r="J166" s="1"/>
      <c r="K166" s="1"/>
      <c r="L166" s="1"/>
      <c r="M166" s="1"/>
      <c r="N166" s="1"/>
      <c r="O166" s="1"/>
      <c r="P166" s="1"/>
      <c r="Q166" s="1"/>
      <c r="R166" s="1"/>
      <c r="S166" s="1"/>
      <c r="T166" s="1"/>
      <c r="U166" s="1"/>
      <c r="V166" s="1"/>
      <c r="W166" s="1"/>
      <c r="X166" s="1"/>
      <c r="Y166" s="1"/>
      <c r="Z166" s="1"/>
    </row>
    <row r="167" spans="1:26" ht="13.5" customHeight="1">
      <c r="A167" s="112">
        <f t="shared" si="5"/>
        <v>0</v>
      </c>
      <c r="B167" s="107"/>
      <c r="C167" s="108" t="e">
        <f t="shared" si="1"/>
        <v>#N/A</v>
      </c>
      <c r="D167" s="109">
        <f t="shared" si="2"/>
        <v>0</v>
      </c>
      <c r="E167" s="110">
        <f t="shared" si="6"/>
        <v>0</v>
      </c>
      <c r="F167" s="107"/>
      <c r="G167" s="108" t="e">
        <f t="shared" si="3"/>
        <v>#N/A</v>
      </c>
      <c r="H167" s="109">
        <f t="shared" si="4"/>
        <v>0</v>
      </c>
      <c r="I167" s="109">
        <f t="shared" si="7"/>
        <v>0</v>
      </c>
      <c r="J167" s="1"/>
      <c r="K167" s="1"/>
      <c r="L167" s="1"/>
      <c r="M167" s="1"/>
      <c r="N167" s="1"/>
      <c r="O167" s="1"/>
      <c r="P167" s="1"/>
      <c r="Q167" s="1"/>
      <c r="R167" s="1"/>
      <c r="S167" s="1"/>
      <c r="T167" s="1"/>
      <c r="U167" s="1"/>
      <c r="V167" s="1"/>
      <c r="W167" s="1"/>
      <c r="X167" s="1"/>
      <c r="Y167" s="1"/>
      <c r="Z167" s="1"/>
    </row>
    <row r="168" spans="1:26" ht="13.5" customHeight="1">
      <c r="A168" s="112">
        <f t="shared" si="5"/>
        <v>0</v>
      </c>
      <c r="B168" s="107"/>
      <c r="C168" s="108" t="e">
        <f t="shared" si="1"/>
        <v>#N/A</v>
      </c>
      <c r="D168" s="109">
        <f t="shared" si="2"/>
        <v>0</v>
      </c>
      <c r="E168" s="110">
        <f t="shared" si="6"/>
        <v>0</v>
      </c>
      <c r="F168" s="107"/>
      <c r="G168" s="108" t="e">
        <f t="shared" si="3"/>
        <v>#N/A</v>
      </c>
      <c r="H168" s="109">
        <f t="shared" si="4"/>
        <v>0</v>
      </c>
      <c r="I168" s="109">
        <f t="shared" si="7"/>
        <v>0</v>
      </c>
      <c r="J168" s="1"/>
      <c r="K168" s="1"/>
      <c r="L168" s="1"/>
      <c r="M168" s="1"/>
      <c r="N168" s="1"/>
      <c r="O168" s="1"/>
      <c r="P168" s="1"/>
      <c r="Q168" s="1"/>
      <c r="R168" s="1"/>
      <c r="S168" s="1"/>
      <c r="T168" s="1"/>
      <c r="U168" s="1"/>
      <c r="V168" s="1"/>
      <c r="W168" s="1"/>
      <c r="X168" s="1"/>
      <c r="Y168" s="1"/>
      <c r="Z168" s="1"/>
    </row>
    <row r="169" spans="1:26" ht="13.5" customHeight="1">
      <c r="A169" s="112">
        <f t="shared" si="5"/>
        <v>0</v>
      </c>
      <c r="B169" s="107"/>
      <c r="C169" s="108" t="e">
        <f t="shared" si="1"/>
        <v>#N/A</v>
      </c>
      <c r="D169" s="109">
        <f t="shared" si="2"/>
        <v>0</v>
      </c>
      <c r="E169" s="110">
        <f t="shared" si="6"/>
        <v>0</v>
      </c>
      <c r="F169" s="107"/>
      <c r="G169" s="108" t="e">
        <f t="shared" si="3"/>
        <v>#N/A</v>
      </c>
      <c r="H169" s="109">
        <f t="shared" si="4"/>
        <v>0</v>
      </c>
      <c r="I169" s="109">
        <f t="shared" si="7"/>
        <v>0</v>
      </c>
      <c r="J169" s="1"/>
      <c r="K169" s="1"/>
      <c r="L169" s="1"/>
      <c r="M169" s="1"/>
      <c r="N169" s="1"/>
      <c r="O169" s="1"/>
      <c r="P169" s="1"/>
      <c r="Q169" s="1"/>
      <c r="R169" s="1"/>
      <c r="S169" s="1"/>
      <c r="T169" s="1"/>
      <c r="U169" s="1"/>
      <c r="V169" s="1"/>
      <c r="W169" s="1"/>
      <c r="X169" s="1"/>
      <c r="Y169" s="1"/>
      <c r="Z169" s="1"/>
    </row>
    <row r="170" spans="1:26" ht="13.5" customHeight="1">
      <c r="A170" s="112">
        <f t="shared" si="5"/>
        <v>0</v>
      </c>
      <c r="B170" s="107"/>
      <c r="C170" s="108" t="e">
        <f t="shared" si="1"/>
        <v>#N/A</v>
      </c>
      <c r="D170" s="109">
        <f t="shared" si="2"/>
        <v>0</v>
      </c>
      <c r="E170" s="110">
        <f t="shared" si="6"/>
        <v>0</v>
      </c>
      <c r="F170" s="107"/>
      <c r="G170" s="108" t="e">
        <f t="shared" si="3"/>
        <v>#N/A</v>
      </c>
      <c r="H170" s="109">
        <f t="shared" si="4"/>
        <v>0</v>
      </c>
      <c r="I170" s="109">
        <f t="shared" si="7"/>
        <v>0</v>
      </c>
      <c r="J170" s="1"/>
      <c r="K170" s="1"/>
      <c r="L170" s="1"/>
      <c r="M170" s="1"/>
      <c r="N170" s="1"/>
      <c r="O170" s="1"/>
      <c r="P170" s="1"/>
      <c r="Q170" s="1"/>
      <c r="R170" s="1"/>
      <c r="S170" s="1"/>
      <c r="T170" s="1"/>
      <c r="U170" s="1"/>
      <c r="V170" s="1"/>
      <c r="W170" s="1"/>
      <c r="X170" s="1"/>
      <c r="Y170" s="1"/>
      <c r="Z170" s="1"/>
    </row>
    <row r="171" spans="1:26" ht="13.5" customHeight="1">
      <c r="A171" s="112">
        <f t="shared" si="5"/>
        <v>0</v>
      </c>
      <c r="B171" s="107"/>
      <c r="C171" s="108" t="e">
        <f t="shared" si="1"/>
        <v>#N/A</v>
      </c>
      <c r="D171" s="109">
        <f t="shared" si="2"/>
        <v>0</v>
      </c>
      <c r="E171" s="110">
        <f t="shared" si="6"/>
        <v>0</v>
      </c>
      <c r="F171" s="107"/>
      <c r="G171" s="108" t="e">
        <f t="shared" si="3"/>
        <v>#N/A</v>
      </c>
      <c r="H171" s="109">
        <f t="shared" si="4"/>
        <v>0</v>
      </c>
      <c r="I171" s="109">
        <f t="shared" si="7"/>
        <v>0</v>
      </c>
      <c r="J171" s="1"/>
      <c r="K171" s="1"/>
      <c r="L171" s="1"/>
      <c r="M171" s="1"/>
      <c r="N171" s="1"/>
      <c r="O171" s="1"/>
      <c r="P171" s="1"/>
      <c r="Q171" s="1"/>
      <c r="R171" s="1"/>
      <c r="S171" s="1"/>
      <c r="T171" s="1"/>
      <c r="U171" s="1"/>
      <c r="V171" s="1"/>
      <c r="W171" s="1"/>
      <c r="X171" s="1"/>
      <c r="Y171" s="1"/>
      <c r="Z171" s="1"/>
    </row>
    <row r="172" spans="1:26" ht="13.5" customHeight="1">
      <c r="A172" s="112">
        <f t="shared" si="5"/>
        <v>0</v>
      </c>
      <c r="B172" s="107"/>
      <c r="C172" s="108" t="e">
        <f t="shared" si="1"/>
        <v>#N/A</v>
      </c>
      <c r="D172" s="109">
        <f t="shared" si="2"/>
        <v>0</v>
      </c>
      <c r="E172" s="110">
        <f t="shared" si="6"/>
        <v>0</v>
      </c>
      <c r="F172" s="107"/>
      <c r="G172" s="108" t="e">
        <f t="shared" si="3"/>
        <v>#N/A</v>
      </c>
      <c r="H172" s="109">
        <f t="shared" si="4"/>
        <v>0</v>
      </c>
      <c r="I172" s="109">
        <f t="shared" si="7"/>
        <v>0</v>
      </c>
      <c r="J172" s="1"/>
      <c r="K172" s="1"/>
      <c r="L172" s="1"/>
      <c r="M172" s="1"/>
      <c r="N172" s="1"/>
      <c r="O172" s="1"/>
      <c r="P172" s="1"/>
      <c r="Q172" s="1"/>
      <c r="R172" s="1"/>
      <c r="S172" s="1"/>
      <c r="T172" s="1"/>
      <c r="U172" s="1"/>
      <c r="V172" s="1"/>
      <c r="W172" s="1"/>
      <c r="X172" s="1"/>
      <c r="Y172" s="1"/>
      <c r="Z172" s="1"/>
    </row>
    <row r="173" spans="1:26" ht="13.5" customHeight="1">
      <c r="A173" s="112">
        <f t="shared" si="5"/>
        <v>0</v>
      </c>
      <c r="B173" s="107"/>
      <c r="C173" s="108" t="e">
        <f t="shared" si="1"/>
        <v>#N/A</v>
      </c>
      <c r="D173" s="109">
        <f t="shared" si="2"/>
        <v>0</v>
      </c>
      <c r="E173" s="110">
        <f t="shared" si="6"/>
        <v>0</v>
      </c>
      <c r="F173" s="107"/>
      <c r="G173" s="108" t="e">
        <f t="shared" si="3"/>
        <v>#N/A</v>
      </c>
      <c r="H173" s="109">
        <f t="shared" si="4"/>
        <v>0</v>
      </c>
      <c r="I173" s="109">
        <f t="shared" si="7"/>
        <v>0</v>
      </c>
      <c r="J173" s="1"/>
      <c r="K173" s="1"/>
      <c r="L173" s="1"/>
      <c r="M173" s="1"/>
      <c r="N173" s="1"/>
      <c r="O173" s="1"/>
      <c r="P173" s="1"/>
      <c r="Q173" s="1"/>
      <c r="R173" s="1"/>
      <c r="S173" s="1"/>
      <c r="T173" s="1"/>
      <c r="U173" s="1"/>
      <c r="V173" s="1"/>
      <c r="W173" s="1"/>
      <c r="X173" s="1"/>
      <c r="Y173" s="1"/>
      <c r="Z173" s="1"/>
    </row>
    <row r="174" spans="1:26" ht="13.5" customHeight="1">
      <c r="A174" s="112">
        <f t="shared" si="5"/>
        <v>0</v>
      </c>
      <c r="B174" s="107"/>
      <c r="C174" s="108" t="e">
        <f t="shared" si="1"/>
        <v>#N/A</v>
      </c>
      <c r="D174" s="109">
        <f t="shared" si="2"/>
        <v>0</v>
      </c>
      <c r="E174" s="110">
        <f t="shared" si="6"/>
        <v>0</v>
      </c>
      <c r="F174" s="107"/>
      <c r="G174" s="108" t="e">
        <f t="shared" si="3"/>
        <v>#N/A</v>
      </c>
      <c r="H174" s="109">
        <f t="shared" si="4"/>
        <v>0</v>
      </c>
      <c r="I174" s="109">
        <f t="shared" si="7"/>
        <v>0</v>
      </c>
      <c r="J174" s="1"/>
      <c r="K174" s="1"/>
      <c r="L174" s="1"/>
      <c r="M174" s="1"/>
      <c r="N174" s="1"/>
      <c r="O174" s="1"/>
      <c r="P174" s="1"/>
      <c r="Q174" s="1"/>
      <c r="R174" s="1"/>
      <c r="S174" s="1"/>
      <c r="T174" s="1"/>
      <c r="U174" s="1"/>
      <c r="V174" s="1"/>
      <c r="W174" s="1"/>
      <c r="X174" s="1"/>
      <c r="Y174" s="1"/>
      <c r="Z174" s="1"/>
    </row>
    <row r="175" spans="1:26" ht="13.5" customHeight="1">
      <c r="A175" s="112">
        <f t="shared" si="5"/>
        <v>0</v>
      </c>
      <c r="B175" s="107"/>
      <c r="C175" s="108" t="e">
        <f t="shared" si="1"/>
        <v>#N/A</v>
      </c>
      <c r="D175" s="109">
        <f t="shared" si="2"/>
        <v>0</v>
      </c>
      <c r="E175" s="110">
        <f t="shared" si="6"/>
        <v>0</v>
      </c>
      <c r="F175" s="107"/>
      <c r="G175" s="108" t="e">
        <f t="shared" si="3"/>
        <v>#N/A</v>
      </c>
      <c r="H175" s="109">
        <f t="shared" si="4"/>
        <v>0</v>
      </c>
      <c r="I175" s="109">
        <f t="shared" si="7"/>
        <v>0</v>
      </c>
      <c r="J175" s="1"/>
      <c r="K175" s="1"/>
      <c r="L175" s="1"/>
      <c r="M175" s="1"/>
      <c r="N175" s="1"/>
      <c r="O175" s="1"/>
      <c r="P175" s="1"/>
      <c r="Q175" s="1"/>
      <c r="R175" s="1"/>
      <c r="S175" s="1"/>
      <c r="T175" s="1"/>
      <c r="U175" s="1"/>
      <c r="V175" s="1"/>
      <c r="W175" s="1"/>
      <c r="X175" s="1"/>
      <c r="Y175" s="1"/>
      <c r="Z175" s="1"/>
    </row>
    <row r="176" spans="1:26" ht="13.5" customHeight="1">
      <c r="A176" s="112">
        <f t="shared" si="5"/>
        <v>0</v>
      </c>
      <c r="B176" s="107"/>
      <c r="C176" s="108" t="e">
        <f t="shared" si="1"/>
        <v>#N/A</v>
      </c>
      <c r="D176" s="109">
        <f t="shared" si="2"/>
        <v>0</v>
      </c>
      <c r="E176" s="110">
        <f t="shared" si="6"/>
        <v>0</v>
      </c>
      <c r="F176" s="107"/>
      <c r="G176" s="108" t="e">
        <f t="shared" si="3"/>
        <v>#N/A</v>
      </c>
      <c r="H176" s="109">
        <f t="shared" si="4"/>
        <v>0</v>
      </c>
      <c r="I176" s="109">
        <f t="shared" si="7"/>
        <v>0</v>
      </c>
      <c r="J176" s="1"/>
      <c r="K176" s="1"/>
      <c r="L176" s="1"/>
      <c r="M176" s="1"/>
      <c r="N176" s="1"/>
      <c r="O176" s="1"/>
      <c r="P176" s="1"/>
      <c r="Q176" s="1"/>
      <c r="R176" s="1"/>
      <c r="S176" s="1"/>
      <c r="T176" s="1"/>
      <c r="U176" s="1"/>
      <c r="V176" s="1"/>
      <c r="W176" s="1"/>
      <c r="X176" s="1"/>
      <c r="Y176" s="1"/>
      <c r="Z176" s="1"/>
    </row>
    <row r="177" spans="1:26" ht="13.5" customHeight="1">
      <c r="A177" s="112">
        <f t="shared" si="5"/>
        <v>0</v>
      </c>
      <c r="B177" s="107"/>
      <c r="C177" s="108" t="e">
        <f t="shared" si="1"/>
        <v>#N/A</v>
      </c>
      <c r="D177" s="109">
        <f t="shared" si="2"/>
        <v>0</v>
      </c>
      <c r="E177" s="110">
        <f t="shared" si="6"/>
        <v>0</v>
      </c>
      <c r="F177" s="107"/>
      <c r="G177" s="108" t="e">
        <f t="shared" si="3"/>
        <v>#N/A</v>
      </c>
      <c r="H177" s="109">
        <f t="shared" si="4"/>
        <v>0</v>
      </c>
      <c r="I177" s="109">
        <f t="shared" si="7"/>
        <v>0</v>
      </c>
      <c r="J177" s="1"/>
      <c r="K177" s="1"/>
      <c r="L177" s="1"/>
      <c r="M177" s="1"/>
      <c r="N177" s="1"/>
      <c r="O177" s="1"/>
      <c r="P177" s="1"/>
      <c r="Q177" s="1"/>
      <c r="R177" s="1"/>
      <c r="S177" s="1"/>
      <c r="T177" s="1"/>
      <c r="U177" s="1"/>
      <c r="V177" s="1"/>
      <c r="W177" s="1"/>
      <c r="X177" s="1"/>
      <c r="Y177" s="1"/>
      <c r="Z177" s="1"/>
    </row>
    <row r="178" spans="1:26" ht="13.5" customHeight="1">
      <c r="A178" s="112">
        <f t="shared" si="5"/>
        <v>0</v>
      </c>
      <c r="B178" s="107"/>
      <c r="C178" s="108" t="e">
        <f t="shared" si="1"/>
        <v>#N/A</v>
      </c>
      <c r="D178" s="109">
        <f t="shared" si="2"/>
        <v>0</v>
      </c>
      <c r="E178" s="110">
        <f t="shared" si="6"/>
        <v>0</v>
      </c>
      <c r="F178" s="107"/>
      <c r="G178" s="108" t="e">
        <f t="shared" si="3"/>
        <v>#N/A</v>
      </c>
      <c r="H178" s="109">
        <f t="shared" si="4"/>
        <v>0</v>
      </c>
      <c r="I178" s="109">
        <f t="shared" si="7"/>
        <v>0</v>
      </c>
      <c r="J178" s="1"/>
      <c r="K178" s="1"/>
      <c r="L178" s="1"/>
      <c r="M178" s="1"/>
      <c r="N178" s="1"/>
      <c r="O178" s="1"/>
      <c r="P178" s="1"/>
      <c r="Q178" s="1"/>
      <c r="R178" s="1"/>
      <c r="S178" s="1"/>
      <c r="T178" s="1"/>
      <c r="U178" s="1"/>
      <c r="V178" s="1"/>
      <c r="W178" s="1"/>
      <c r="X178" s="1"/>
      <c r="Y178" s="1"/>
      <c r="Z178" s="1"/>
    </row>
    <row r="179" spans="1:26" ht="13.5" customHeight="1">
      <c r="A179" s="112">
        <f t="shared" si="5"/>
        <v>0</v>
      </c>
      <c r="B179" s="107"/>
      <c r="C179" s="108" t="e">
        <f t="shared" si="1"/>
        <v>#N/A</v>
      </c>
      <c r="D179" s="109">
        <f t="shared" si="2"/>
        <v>0</v>
      </c>
      <c r="E179" s="110">
        <f t="shared" si="6"/>
        <v>0</v>
      </c>
      <c r="F179" s="107"/>
      <c r="G179" s="108" t="e">
        <f t="shared" si="3"/>
        <v>#N/A</v>
      </c>
      <c r="H179" s="109">
        <f t="shared" si="4"/>
        <v>0</v>
      </c>
      <c r="I179" s="109">
        <f t="shared" si="7"/>
        <v>0</v>
      </c>
      <c r="J179" s="1"/>
      <c r="K179" s="1"/>
      <c r="L179" s="1"/>
      <c r="M179" s="1"/>
      <c r="N179" s="1"/>
      <c r="O179" s="1"/>
      <c r="P179" s="1"/>
      <c r="Q179" s="1"/>
      <c r="R179" s="1"/>
      <c r="S179" s="1"/>
      <c r="T179" s="1"/>
      <c r="U179" s="1"/>
      <c r="V179" s="1"/>
      <c r="W179" s="1"/>
      <c r="X179" s="1"/>
      <c r="Y179" s="1"/>
      <c r="Z179" s="1"/>
    </row>
    <row r="180" spans="1:26" ht="13.5" customHeight="1">
      <c r="A180" s="112">
        <f t="shared" si="5"/>
        <v>0</v>
      </c>
      <c r="B180" s="107"/>
      <c r="C180" s="108" t="e">
        <f t="shared" si="1"/>
        <v>#N/A</v>
      </c>
      <c r="D180" s="109">
        <f t="shared" si="2"/>
        <v>0</v>
      </c>
      <c r="E180" s="110">
        <f t="shared" si="6"/>
        <v>0</v>
      </c>
      <c r="F180" s="107"/>
      <c r="G180" s="108" t="e">
        <f t="shared" si="3"/>
        <v>#N/A</v>
      </c>
      <c r="H180" s="109">
        <f t="shared" si="4"/>
        <v>0</v>
      </c>
      <c r="I180" s="109">
        <f t="shared" si="7"/>
        <v>0</v>
      </c>
      <c r="J180" s="1"/>
      <c r="K180" s="1"/>
      <c r="L180" s="1"/>
      <c r="M180" s="1"/>
      <c r="N180" s="1"/>
      <c r="O180" s="1"/>
      <c r="P180" s="1"/>
      <c r="Q180" s="1"/>
      <c r="R180" s="1"/>
      <c r="S180" s="1"/>
      <c r="T180" s="1"/>
      <c r="U180" s="1"/>
      <c r="V180" s="1"/>
      <c r="W180" s="1"/>
      <c r="X180" s="1"/>
      <c r="Y180" s="1"/>
      <c r="Z180" s="1"/>
    </row>
    <row r="181" spans="1:26" ht="13.5" customHeight="1">
      <c r="A181" s="112">
        <f t="shared" si="5"/>
        <v>0</v>
      </c>
      <c r="B181" s="107"/>
      <c r="C181" s="108" t="e">
        <f t="shared" si="1"/>
        <v>#N/A</v>
      </c>
      <c r="D181" s="109">
        <f t="shared" si="2"/>
        <v>0</v>
      </c>
      <c r="E181" s="110">
        <f t="shared" si="6"/>
        <v>0</v>
      </c>
      <c r="F181" s="107"/>
      <c r="G181" s="108" t="e">
        <f t="shared" si="3"/>
        <v>#N/A</v>
      </c>
      <c r="H181" s="109">
        <f t="shared" si="4"/>
        <v>0</v>
      </c>
      <c r="I181" s="109">
        <f t="shared" si="7"/>
        <v>0</v>
      </c>
      <c r="J181" s="1"/>
      <c r="K181" s="1"/>
      <c r="L181" s="1"/>
      <c r="M181" s="1"/>
      <c r="N181" s="1"/>
      <c r="O181" s="1"/>
      <c r="P181" s="1"/>
      <c r="Q181" s="1"/>
      <c r="R181" s="1"/>
      <c r="S181" s="1"/>
      <c r="T181" s="1"/>
      <c r="U181" s="1"/>
      <c r="V181" s="1"/>
      <c r="W181" s="1"/>
      <c r="X181" s="1"/>
      <c r="Y181" s="1"/>
      <c r="Z181" s="1"/>
    </row>
    <row r="182" spans="1:26" ht="13.5" customHeight="1">
      <c r="A182" s="112">
        <f t="shared" si="5"/>
        <v>0</v>
      </c>
      <c r="B182" s="107"/>
      <c r="C182" s="108" t="e">
        <f t="shared" si="1"/>
        <v>#N/A</v>
      </c>
      <c r="D182" s="109">
        <f t="shared" si="2"/>
        <v>0</v>
      </c>
      <c r="E182" s="110">
        <f t="shared" si="6"/>
        <v>0</v>
      </c>
      <c r="F182" s="107"/>
      <c r="G182" s="108" t="e">
        <f t="shared" si="3"/>
        <v>#N/A</v>
      </c>
      <c r="H182" s="109">
        <f t="shared" si="4"/>
        <v>0</v>
      </c>
      <c r="I182" s="109">
        <f t="shared" si="7"/>
        <v>0</v>
      </c>
      <c r="J182" s="1"/>
      <c r="K182" s="1"/>
      <c r="L182" s="1"/>
      <c r="M182" s="1"/>
      <c r="N182" s="1"/>
      <c r="O182" s="1"/>
      <c r="P182" s="1"/>
      <c r="Q182" s="1"/>
      <c r="R182" s="1"/>
      <c r="S182" s="1"/>
      <c r="T182" s="1"/>
      <c r="U182" s="1"/>
      <c r="V182" s="1"/>
      <c r="W182" s="1"/>
      <c r="X182" s="1"/>
      <c r="Y182" s="1"/>
      <c r="Z182" s="1"/>
    </row>
    <row r="183" spans="1:26" ht="13.5" customHeight="1">
      <c r="A183" s="112">
        <f t="shared" si="5"/>
        <v>0</v>
      </c>
      <c r="B183" s="107"/>
      <c r="C183" s="108" t="e">
        <f t="shared" si="1"/>
        <v>#N/A</v>
      </c>
      <c r="D183" s="109">
        <f t="shared" si="2"/>
        <v>0</v>
      </c>
      <c r="E183" s="110">
        <f t="shared" si="6"/>
        <v>0</v>
      </c>
      <c r="F183" s="107"/>
      <c r="G183" s="108" t="e">
        <f t="shared" si="3"/>
        <v>#N/A</v>
      </c>
      <c r="H183" s="109">
        <f t="shared" si="4"/>
        <v>0</v>
      </c>
      <c r="I183" s="109">
        <f t="shared" si="7"/>
        <v>0</v>
      </c>
      <c r="J183" s="1"/>
      <c r="K183" s="1"/>
      <c r="L183" s="1"/>
      <c r="M183" s="1"/>
      <c r="N183" s="1"/>
      <c r="O183" s="1"/>
      <c r="P183" s="1"/>
      <c r="Q183" s="1"/>
      <c r="R183" s="1"/>
      <c r="S183" s="1"/>
      <c r="T183" s="1"/>
      <c r="U183" s="1"/>
      <c r="V183" s="1"/>
      <c r="W183" s="1"/>
      <c r="X183" s="1"/>
      <c r="Y183" s="1"/>
      <c r="Z183" s="1"/>
    </row>
    <row r="184" spans="1:26" ht="13.5" customHeight="1">
      <c r="A184" s="112">
        <f t="shared" si="5"/>
        <v>0</v>
      </c>
      <c r="B184" s="107"/>
      <c r="C184" s="108" t="e">
        <f t="shared" si="1"/>
        <v>#N/A</v>
      </c>
      <c r="D184" s="109">
        <f t="shared" si="2"/>
        <v>0</v>
      </c>
      <c r="E184" s="110">
        <f t="shared" si="6"/>
        <v>0</v>
      </c>
      <c r="F184" s="107"/>
      <c r="G184" s="108" t="e">
        <f t="shared" si="3"/>
        <v>#N/A</v>
      </c>
      <c r="H184" s="109">
        <f t="shared" si="4"/>
        <v>0</v>
      </c>
      <c r="I184" s="109">
        <f t="shared" si="7"/>
        <v>0</v>
      </c>
      <c r="J184" s="1"/>
      <c r="K184" s="1"/>
      <c r="L184" s="1"/>
      <c r="M184" s="1"/>
      <c r="N184" s="1"/>
      <c r="O184" s="1"/>
      <c r="P184" s="1"/>
      <c r="Q184" s="1"/>
      <c r="R184" s="1"/>
      <c r="S184" s="1"/>
      <c r="T184" s="1"/>
      <c r="U184" s="1"/>
      <c r="V184" s="1"/>
      <c r="W184" s="1"/>
      <c r="X184" s="1"/>
      <c r="Y184" s="1"/>
      <c r="Z184" s="1"/>
    </row>
    <row r="185" spans="1:26" ht="13.5" customHeight="1">
      <c r="A185" s="112">
        <f t="shared" si="5"/>
        <v>0</v>
      </c>
      <c r="B185" s="107"/>
      <c r="C185" s="108" t="e">
        <f t="shared" si="1"/>
        <v>#N/A</v>
      </c>
      <c r="D185" s="109">
        <f t="shared" si="2"/>
        <v>0</v>
      </c>
      <c r="E185" s="110">
        <f t="shared" si="6"/>
        <v>0</v>
      </c>
      <c r="F185" s="107"/>
      <c r="G185" s="108" t="e">
        <f t="shared" si="3"/>
        <v>#N/A</v>
      </c>
      <c r="H185" s="109">
        <f t="shared" si="4"/>
        <v>0</v>
      </c>
      <c r="I185" s="109">
        <f t="shared" si="7"/>
        <v>0</v>
      </c>
      <c r="J185" s="1"/>
      <c r="K185" s="1"/>
      <c r="L185" s="1"/>
      <c r="M185" s="1"/>
      <c r="N185" s="1"/>
      <c r="O185" s="1"/>
      <c r="P185" s="1"/>
      <c r="Q185" s="1"/>
      <c r="R185" s="1"/>
      <c r="S185" s="1"/>
      <c r="T185" s="1"/>
      <c r="U185" s="1"/>
      <c r="V185" s="1"/>
      <c r="W185" s="1"/>
      <c r="X185" s="1"/>
      <c r="Y185" s="1"/>
      <c r="Z185" s="1"/>
    </row>
    <row r="186" spans="1:26" ht="13.5" customHeight="1">
      <c r="A186" s="112">
        <f t="shared" si="5"/>
        <v>0</v>
      </c>
      <c r="B186" s="107"/>
      <c r="C186" s="108" t="e">
        <f t="shared" si="1"/>
        <v>#N/A</v>
      </c>
      <c r="D186" s="109">
        <f t="shared" si="2"/>
        <v>0</v>
      </c>
      <c r="E186" s="110">
        <f t="shared" si="6"/>
        <v>0</v>
      </c>
      <c r="F186" s="107"/>
      <c r="G186" s="108" t="e">
        <f t="shared" si="3"/>
        <v>#N/A</v>
      </c>
      <c r="H186" s="109">
        <f t="shared" si="4"/>
        <v>0</v>
      </c>
      <c r="I186" s="109">
        <f t="shared" si="7"/>
        <v>0</v>
      </c>
      <c r="J186" s="1"/>
      <c r="K186" s="1"/>
      <c r="L186" s="1"/>
      <c r="M186" s="1"/>
      <c r="N186" s="1"/>
      <c r="O186" s="1"/>
      <c r="P186" s="1"/>
      <c r="Q186" s="1"/>
      <c r="R186" s="1"/>
      <c r="S186" s="1"/>
      <c r="T186" s="1"/>
      <c r="U186" s="1"/>
      <c r="V186" s="1"/>
      <c r="W186" s="1"/>
      <c r="X186" s="1"/>
      <c r="Y186" s="1"/>
      <c r="Z186" s="1"/>
    </row>
    <row r="187" spans="1:26" ht="13.5" customHeight="1">
      <c r="A187" s="112">
        <f t="shared" si="5"/>
        <v>0</v>
      </c>
      <c r="B187" s="107"/>
      <c r="C187" s="108" t="e">
        <f t="shared" si="1"/>
        <v>#N/A</v>
      </c>
      <c r="D187" s="109">
        <f t="shared" si="2"/>
        <v>0</v>
      </c>
      <c r="E187" s="110">
        <f t="shared" si="6"/>
        <v>0</v>
      </c>
      <c r="F187" s="107"/>
      <c r="G187" s="108" t="e">
        <f t="shared" si="3"/>
        <v>#N/A</v>
      </c>
      <c r="H187" s="109">
        <f t="shared" si="4"/>
        <v>0</v>
      </c>
      <c r="I187" s="109">
        <f t="shared" si="7"/>
        <v>0</v>
      </c>
      <c r="J187" s="1"/>
      <c r="K187" s="1"/>
      <c r="L187" s="1"/>
      <c r="M187" s="1"/>
      <c r="N187" s="1"/>
      <c r="O187" s="1"/>
      <c r="P187" s="1"/>
      <c r="Q187" s="1"/>
      <c r="R187" s="1"/>
      <c r="S187" s="1"/>
      <c r="T187" s="1"/>
      <c r="U187" s="1"/>
      <c r="V187" s="1"/>
      <c r="W187" s="1"/>
      <c r="X187" s="1"/>
      <c r="Y187" s="1"/>
      <c r="Z187" s="1"/>
    </row>
    <row r="188" spans="1:26" ht="13.5" customHeight="1">
      <c r="A188" s="112">
        <f t="shared" si="5"/>
        <v>0</v>
      </c>
      <c r="B188" s="107"/>
      <c r="C188" s="108" t="e">
        <f t="shared" si="1"/>
        <v>#N/A</v>
      </c>
      <c r="D188" s="109">
        <f t="shared" si="2"/>
        <v>0</v>
      </c>
      <c r="E188" s="110">
        <f t="shared" si="6"/>
        <v>0</v>
      </c>
      <c r="F188" s="107"/>
      <c r="G188" s="108" t="e">
        <f t="shared" si="3"/>
        <v>#N/A</v>
      </c>
      <c r="H188" s="109">
        <f t="shared" si="4"/>
        <v>0</v>
      </c>
      <c r="I188" s="109">
        <f t="shared" si="7"/>
        <v>0</v>
      </c>
      <c r="J188" s="1"/>
      <c r="K188" s="1"/>
      <c r="L188" s="1"/>
      <c r="M188" s="1"/>
      <c r="N188" s="1"/>
      <c r="O188" s="1"/>
      <c r="P188" s="1"/>
      <c r="Q188" s="1"/>
      <c r="R188" s="1"/>
      <c r="S188" s="1"/>
      <c r="T188" s="1"/>
      <c r="U188" s="1"/>
      <c r="V188" s="1"/>
      <c r="W188" s="1"/>
      <c r="X188" s="1"/>
      <c r="Y188" s="1"/>
      <c r="Z188" s="1"/>
    </row>
    <row r="189" spans="1:26" ht="13.5" customHeight="1">
      <c r="A189" s="112">
        <f t="shared" si="5"/>
        <v>0</v>
      </c>
      <c r="B189" s="107"/>
      <c r="C189" s="108" t="e">
        <f t="shared" si="1"/>
        <v>#N/A</v>
      </c>
      <c r="D189" s="109">
        <f t="shared" si="2"/>
        <v>0</v>
      </c>
      <c r="E189" s="110">
        <f t="shared" si="6"/>
        <v>0</v>
      </c>
      <c r="F189" s="107"/>
      <c r="G189" s="108" t="e">
        <f t="shared" si="3"/>
        <v>#N/A</v>
      </c>
      <c r="H189" s="109">
        <f t="shared" si="4"/>
        <v>0</v>
      </c>
      <c r="I189" s="109">
        <f t="shared" si="7"/>
        <v>0</v>
      </c>
      <c r="J189" s="1"/>
      <c r="K189" s="1"/>
      <c r="L189" s="1"/>
      <c r="M189" s="1"/>
      <c r="N189" s="1"/>
      <c r="O189" s="1"/>
      <c r="P189" s="1"/>
      <c r="Q189" s="1"/>
      <c r="R189" s="1"/>
      <c r="S189" s="1"/>
      <c r="T189" s="1"/>
      <c r="U189" s="1"/>
      <c r="V189" s="1"/>
      <c r="W189" s="1"/>
      <c r="X189" s="1"/>
      <c r="Y189" s="1"/>
      <c r="Z189" s="1"/>
    </row>
    <row r="190" spans="1:26" ht="13.5" customHeight="1">
      <c r="A190" s="112">
        <f t="shared" si="5"/>
        <v>0</v>
      </c>
      <c r="B190" s="107"/>
      <c r="C190" s="108" t="e">
        <f t="shared" si="1"/>
        <v>#N/A</v>
      </c>
      <c r="D190" s="109">
        <f t="shared" si="2"/>
        <v>0</v>
      </c>
      <c r="E190" s="110">
        <f t="shared" si="6"/>
        <v>0</v>
      </c>
      <c r="F190" s="107"/>
      <c r="G190" s="108" t="e">
        <f t="shared" si="3"/>
        <v>#N/A</v>
      </c>
      <c r="H190" s="109">
        <f t="shared" si="4"/>
        <v>0</v>
      </c>
      <c r="I190" s="109">
        <f t="shared" si="7"/>
        <v>0</v>
      </c>
      <c r="J190" s="1"/>
      <c r="K190" s="1"/>
      <c r="L190" s="1"/>
      <c r="M190" s="1"/>
      <c r="N190" s="1"/>
      <c r="O190" s="1"/>
      <c r="P190" s="1"/>
      <c r="Q190" s="1"/>
      <c r="R190" s="1"/>
      <c r="S190" s="1"/>
      <c r="T190" s="1"/>
      <c r="U190" s="1"/>
      <c r="V190" s="1"/>
      <c r="W190" s="1"/>
      <c r="X190" s="1"/>
      <c r="Y190" s="1"/>
      <c r="Z190" s="1"/>
    </row>
    <row r="191" spans="1:26" ht="13.5" customHeight="1">
      <c r="A191" s="112">
        <f t="shared" si="5"/>
        <v>0</v>
      </c>
      <c r="B191" s="107"/>
      <c r="C191" s="108" t="e">
        <f t="shared" si="1"/>
        <v>#N/A</v>
      </c>
      <c r="D191" s="109">
        <f t="shared" si="2"/>
        <v>0</v>
      </c>
      <c r="E191" s="110">
        <f t="shared" si="6"/>
        <v>0</v>
      </c>
      <c r="F191" s="107"/>
      <c r="G191" s="108" t="e">
        <f t="shared" si="3"/>
        <v>#N/A</v>
      </c>
      <c r="H191" s="109">
        <f t="shared" si="4"/>
        <v>0</v>
      </c>
      <c r="I191" s="109">
        <f t="shared" si="7"/>
        <v>0</v>
      </c>
      <c r="J191" s="1"/>
      <c r="K191" s="1"/>
      <c r="L191" s="1"/>
      <c r="M191" s="1"/>
      <c r="N191" s="1"/>
      <c r="O191" s="1"/>
      <c r="P191" s="1"/>
      <c r="Q191" s="1"/>
      <c r="R191" s="1"/>
      <c r="S191" s="1"/>
      <c r="T191" s="1"/>
      <c r="U191" s="1"/>
      <c r="V191" s="1"/>
      <c r="W191" s="1"/>
      <c r="X191" s="1"/>
      <c r="Y191" s="1"/>
      <c r="Z191" s="1"/>
    </row>
    <row r="192" spans="1:26" ht="13.5" customHeight="1">
      <c r="A192" s="112">
        <f t="shared" si="5"/>
        <v>0</v>
      </c>
      <c r="B192" s="107"/>
      <c r="C192" s="108" t="e">
        <f t="shared" si="1"/>
        <v>#N/A</v>
      </c>
      <c r="D192" s="109">
        <f t="shared" si="2"/>
        <v>0</v>
      </c>
      <c r="E192" s="110">
        <f t="shared" si="6"/>
        <v>0</v>
      </c>
      <c r="F192" s="107"/>
      <c r="G192" s="108" t="e">
        <f t="shared" si="3"/>
        <v>#N/A</v>
      </c>
      <c r="H192" s="109">
        <f t="shared" si="4"/>
        <v>0</v>
      </c>
      <c r="I192" s="109">
        <f t="shared" si="7"/>
        <v>0</v>
      </c>
      <c r="J192" s="1"/>
      <c r="K192" s="1"/>
      <c r="L192" s="1"/>
      <c r="M192" s="1"/>
      <c r="N192" s="1"/>
      <c r="O192" s="1"/>
      <c r="P192" s="1"/>
      <c r="Q192" s="1"/>
      <c r="R192" s="1"/>
      <c r="S192" s="1"/>
      <c r="T192" s="1"/>
      <c r="U192" s="1"/>
      <c r="V192" s="1"/>
      <c r="W192" s="1"/>
      <c r="X192" s="1"/>
      <c r="Y192" s="1"/>
      <c r="Z192" s="1"/>
    </row>
    <row r="193" spans="1:26" ht="13.5" customHeight="1">
      <c r="A193" s="112">
        <f t="shared" si="5"/>
        <v>0</v>
      </c>
      <c r="B193" s="107"/>
      <c r="C193" s="108" t="e">
        <f t="shared" si="1"/>
        <v>#N/A</v>
      </c>
      <c r="D193" s="109">
        <f t="shared" si="2"/>
        <v>0</v>
      </c>
      <c r="E193" s="110">
        <f t="shared" si="6"/>
        <v>0</v>
      </c>
      <c r="F193" s="107"/>
      <c r="G193" s="108" t="e">
        <f t="shared" si="3"/>
        <v>#N/A</v>
      </c>
      <c r="H193" s="109">
        <f t="shared" si="4"/>
        <v>0</v>
      </c>
      <c r="I193" s="109">
        <f t="shared" si="7"/>
        <v>0</v>
      </c>
      <c r="J193" s="1"/>
      <c r="K193" s="1"/>
      <c r="L193" s="1"/>
      <c r="M193" s="1"/>
      <c r="N193" s="1"/>
      <c r="O193" s="1"/>
      <c r="P193" s="1"/>
      <c r="Q193" s="1"/>
      <c r="R193" s="1"/>
      <c r="S193" s="1"/>
      <c r="T193" s="1"/>
      <c r="U193" s="1"/>
      <c r="V193" s="1"/>
      <c r="W193" s="1"/>
      <c r="X193" s="1"/>
      <c r="Y193" s="1"/>
      <c r="Z193" s="1"/>
    </row>
    <row r="194" spans="1:26" ht="13.5" customHeight="1">
      <c r="A194" s="112">
        <f t="shared" si="5"/>
        <v>0</v>
      </c>
      <c r="B194" s="107"/>
      <c r="C194" s="108" t="e">
        <f t="shared" si="1"/>
        <v>#N/A</v>
      </c>
      <c r="D194" s="109">
        <f t="shared" si="2"/>
        <v>0</v>
      </c>
      <c r="E194" s="110">
        <f t="shared" si="6"/>
        <v>0</v>
      </c>
      <c r="F194" s="107"/>
      <c r="G194" s="108" t="e">
        <f t="shared" si="3"/>
        <v>#N/A</v>
      </c>
      <c r="H194" s="109">
        <f t="shared" si="4"/>
        <v>0</v>
      </c>
      <c r="I194" s="109">
        <f t="shared" si="7"/>
        <v>0</v>
      </c>
      <c r="J194" s="1"/>
      <c r="K194" s="1"/>
      <c r="L194" s="1"/>
      <c r="M194" s="1"/>
      <c r="N194" s="1"/>
      <c r="O194" s="1"/>
      <c r="P194" s="1"/>
      <c r="Q194" s="1"/>
      <c r="R194" s="1"/>
      <c r="S194" s="1"/>
      <c r="T194" s="1"/>
      <c r="U194" s="1"/>
      <c r="V194" s="1"/>
      <c r="W194" s="1"/>
      <c r="X194" s="1"/>
      <c r="Y194" s="1"/>
      <c r="Z194" s="1"/>
    </row>
    <row r="195" spans="1:26" ht="13.5" customHeight="1">
      <c r="A195" s="112">
        <f t="shared" si="5"/>
        <v>0</v>
      </c>
      <c r="B195" s="107"/>
      <c r="C195" s="108" t="e">
        <f t="shared" si="1"/>
        <v>#N/A</v>
      </c>
      <c r="D195" s="109">
        <f t="shared" si="2"/>
        <v>0</v>
      </c>
      <c r="E195" s="110">
        <f t="shared" si="6"/>
        <v>0</v>
      </c>
      <c r="F195" s="107"/>
      <c r="G195" s="108" t="e">
        <f t="shared" si="3"/>
        <v>#N/A</v>
      </c>
      <c r="H195" s="109">
        <f t="shared" si="4"/>
        <v>0</v>
      </c>
      <c r="I195" s="109">
        <f t="shared" si="7"/>
        <v>0</v>
      </c>
      <c r="J195" s="1"/>
      <c r="K195" s="1"/>
      <c r="L195" s="1"/>
      <c r="M195" s="1"/>
      <c r="N195" s="1"/>
      <c r="O195" s="1"/>
      <c r="P195" s="1"/>
      <c r="Q195" s="1"/>
      <c r="R195" s="1"/>
      <c r="S195" s="1"/>
      <c r="T195" s="1"/>
      <c r="U195" s="1"/>
      <c r="V195" s="1"/>
      <c r="W195" s="1"/>
      <c r="X195" s="1"/>
      <c r="Y195" s="1"/>
      <c r="Z195" s="1"/>
    </row>
    <row r="196" spans="1:26" ht="13.5" customHeight="1">
      <c r="A196" s="112">
        <f t="shared" si="5"/>
        <v>0</v>
      </c>
      <c r="B196" s="107"/>
      <c r="C196" s="108" t="e">
        <f t="shared" si="1"/>
        <v>#N/A</v>
      </c>
      <c r="D196" s="109">
        <f t="shared" si="2"/>
        <v>0</v>
      </c>
      <c r="E196" s="110">
        <f t="shared" si="6"/>
        <v>0</v>
      </c>
      <c r="F196" s="107"/>
      <c r="G196" s="108" t="e">
        <f t="shared" si="3"/>
        <v>#N/A</v>
      </c>
      <c r="H196" s="109">
        <f t="shared" si="4"/>
        <v>0</v>
      </c>
      <c r="I196" s="109">
        <f t="shared" si="7"/>
        <v>0</v>
      </c>
      <c r="J196" s="1"/>
      <c r="K196" s="1"/>
      <c r="L196" s="1"/>
      <c r="M196" s="1"/>
      <c r="N196" s="1"/>
      <c r="O196" s="1"/>
      <c r="P196" s="1"/>
      <c r="Q196" s="1"/>
      <c r="R196" s="1"/>
      <c r="S196" s="1"/>
      <c r="T196" s="1"/>
      <c r="U196" s="1"/>
      <c r="V196" s="1"/>
      <c r="W196" s="1"/>
      <c r="X196" s="1"/>
      <c r="Y196" s="1"/>
      <c r="Z196" s="1"/>
    </row>
    <row r="197" spans="1:26" ht="13.5" customHeight="1">
      <c r="A197" s="112">
        <f t="shared" si="5"/>
        <v>0</v>
      </c>
      <c r="B197" s="107"/>
      <c r="C197" s="108" t="e">
        <f t="shared" si="1"/>
        <v>#N/A</v>
      </c>
      <c r="D197" s="109">
        <f t="shared" si="2"/>
        <v>0</v>
      </c>
      <c r="E197" s="110">
        <f t="shared" si="6"/>
        <v>0</v>
      </c>
      <c r="F197" s="107"/>
      <c r="G197" s="108" t="e">
        <f t="shared" si="3"/>
        <v>#N/A</v>
      </c>
      <c r="H197" s="109">
        <f t="shared" si="4"/>
        <v>0</v>
      </c>
      <c r="I197" s="109">
        <f t="shared" si="7"/>
        <v>0</v>
      </c>
      <c r="J197" s="1"/>
      <c r="K197" s="1"/>
      <c r="L197" s="1"/>
      <c r="M197" s="1"/>
      <c r="N197" s="1"/>
      <c r="O197" s="1"/>
      <c r="P197" s="1"/>
      <c r="Q197" s="1"/>
      <c r="R197" s="1"/>
      <c r="S197" s="1"/>
      <c r="T197" s="1"/>
      <c r="U197" s="1"/>
      <c r="V197" s="1"/>
      <c r="W197" s="1"/>
      <c r="X197" s="1"/>
      <c r="Y197" s="1"/>
      <c r="Z197" s="1"/>
    </row>
    <row r="198" spans="1:26" ht="13.5" customHeight="1">
      <c r="A198" s="112">
        <f t="shared" si="5"/>
        <v>0</v>
      </c>
      <c r="B198" s="107"/>
      <c r="C198" s="108" t="e">
        <f t="shared" si="1"/>
        <v>#N/A</v>
      </c>
      <c r="D198" s="109">
        <f t="shared" si="2"/>
        <v>0</v>
      </c>
      <c r="E198" s="110">
        <f t="shared" si="6"/>
        <v>0</v>
      </c>
      <c r="F198" s="107"/>
      <c r="G198" s="108" t="e">
        <f t="shared" si="3"/>
        <v>#N/A</v>
      </c>
      <c r="H198" s="109">
        <f t="shared" si="4"/>
        <v>0</v>
      </c>
      <c r="I198" s="109">
        <f t="shared" si="7"/>
        <v>0</v>
      </c>
      <c r="J198" s="1"/>
      <c r="K198" s="1"/>
      <c r="L198" s="1"/>
      <c r="M198" s="1"/>
      <c r="N198" s="1"/>
      <c r="O198" s="1"/>
      <c r="P198" s="1"/>
      <c r="Q198" s="1"/>
      <c r="R198" s="1"/>
      <c r="S198" s="1"/>
      <c r="T198" s="1"/>
      <c r="U198" s="1"/>
      <c r="V198" s="1"/>
      <c r="W198" s="1"/>
      <c r="X198" s="1"/>
      <c r="Y198" s="1"/>
      <c r="Z198" s="1"/>
    </row>
    <row r="199" spans="1:26" ht="13.5" customHeight="1">
      <c r="A199" s="112">
        <f t="shared" si="5"/>
        <v>0</v>
      </c>
      <c r="B199" s="107"/>
      <c r="C199" s="108" t="e">
        <f t="shared" si="1"/>
        <v>#N/A</v>
      </c>
      <c r="D199" s="109">
        <f t="shared" si="2"/>
        <v>0</v>
      </c>
      <c r="E199" s="110">
        <f t="shared" si="6"/>
        <v>0</v>
      </c>
      <c r="F199" s="107"/>
      <c r="G199" s="108" t="e">
        <f t="shared" si="3"/>
        <v>#N/A</v>
      </c>
      <c r="H199" s="109">
        <f t="shared" si="4"/>
        <v>0</v>
      </c>
      <c r="I199" s="109">
        <f t="shared" si="7"/>
        <v>0</v>
      </c>
      <c r="J199" s="1"/>
      <c r="K199" s="1"/>
      <c r="L199" s="1"/>
      <c r="M199" s="1"/>
      <c r="N199" s="1"/>
      <c r="O199" s="1"/>
      <c r="P199" s="1"/>
      <c r="Q199" s="1"/>
      <c r="R199" s="1"/>
      <c r="S199" s="1"/>
      <c r="T199" s="1"/>
      <c r="U199" s="1"/>
      <c r="V199" s="1"/>
      <c r="W199" s="1"/>
      <c r="X199" s="1"/>
      <c r="Y199" s="1"/>
      <c r="Z199" s="1"/>
    </row>
    <row r="200" spans="1:26" ht="13.5" customHeight="1">
      <c r="A200" s="112">
        <f t="shared" si="5"/>
        <v>0</v>
      </c>
      <c r="B200" s="107"/>
      <c r="C200" s="108" t="e">
        <f t="shared" si="1"/>
        <v>#N/A</v>
      </c>
      <c r="D200" s="109">
        <f t="shared" si="2"/>
        <v>0</v>
      </c>
      <c r="E200" s="110">
        <f t="shared" si="6"/>
        <v>0</v>
      </c>
      <c r="F200" s="107"/>
      <c r="G200" s="108" t="e">
        <f t="shared" si="3"/>
        <v>#N/A</v>
      </c>
      <c r="H200" s="109">
        <f t="shared" si="4"/>
        <v>0</v>
      </c>
      <c r="I200" s="109">
        <f t="shared" si="7"/>
        <v>0</v>
      </c>
      <c r="J200" s="1"/>
      <c r="K200" s="1"/>
      <c r="L200" s="1"/>
      <c r="M200" s="1"/>
      <c r="N200" s="1"/>
      <c r="O200" s="1"/>
      <c r="P200" s="1"/>
      <c r="Q200" s="1"/>
      <c r="R200" s="1"/>
      <c r="S200" s="1"/>
      <c r="T200" s="1"/>
      <c r="U200" s="1"/>
      <c r="V200" s="1"/>
      <c r="W200" s="1"/>
      <c r="X200" s="1"/>
      <c r="Y200" s="1"/>
      <c r="Z200" s="1"/>
    </row>
    <row r="201" spans="1:26" ht="13.5" customHeight="1">
      <c r="A201" s="112">
        <f t="shared" si="5"/>
        <v>0</v>
      </c>
      <c r="B201" s="107"/>
      <c r="C201" s="108" t="e">
        <f t="shared" si="1"/>
        <v>#N/A</v>
      </c>
      <c r="D201" s="109">
        <f t="shared" si="2"/>
        <v>0</v>
      </c>
      <c r="E201" s="110">
        <f t="shared" si="6"/>
        <v>0</v>
      </c>
      <c r="F201" s="107"/>
      <c r="G201" s="108" t="e">
        <f t="shared" si="3"/>
        <v>#N/A</v>
      </c>
      <c r="H201" s="109">
        <f t="shared" si="4"/>
        <v>0</v>
      </c>
      <c r="I201" s="109">
        <f t="shared" si="7"/>
        <v>0</v>
      </c>
      <c r="J201" s="1"/>
      <c r="K201" s="1"/>
      <c r="L201" s="1"/>
      <c r="M201" s="1"/>
      <c r="N201" s="1"/>
      <c r="O201" s="1"/>
      <c r="P201" s="1"/>
      <c r="Q201" s="1"/>
      <c r="R201" s="1"/>
      <c r="S201" s="1"/>
      <c r="T201" s="1"/>
      <c r="U201" s="1"/>
      <c r="V201" s="1"/>
      <c r="W201" s="1"/>
      <c r="X201" s="1"/>
      <c r="Y201" s="1"/>
      <c r="Z201" s="1"/>
    </row>
    <row r="202" spans="1:26" ht="13.5" customHeight="1">
      <c r="A202" s="112">
        <f t="shared" si="5"/>
        <v>0</v>
      </c>
      <c r="B202" s="107"/>
      <c r="C202" s="108" t="e">
        <f t="shared" si="1"/>
        <v>#N/A</v>
      </c>
      <c r="D202" s="109">
        <f t="shared" si="2"/>
        <v>0</v>
      </c>
      <c r="E202" s="110">
        <f t="shared" si="6"/>
        <v>0</v>
      </c>
      <c r="F202" s="107"/>
      <c r="G202" s="108" t="e">
        <f t="shared" si="3"/>
        <v>#N/A</v>
      </c>
      <c r="H202" s="109">
        <f t="shared" si="4"/>
        <v>0</v>
      </c>
      <c r="I202" s="109">
        <f t="shared" si="7"/>
        <v>0</v>
      </c>
      <c r="J202" s="1"/>
      <c r="K202" s="1"/>
      <c r="L202" s="1"/>
      <c r="M202" s="1"/>
      <c r="N202" s="1"/>
      <c r="O202" s="1"/>
      <c r="P202" s="1"/>
      <c r="Q202" s="1"/>
      <c r="R202" s="1"/>
      <c r="S202" s="1"/>
      <c r="T202" s="1"/>
      <c r="U202" s="1"/>
      <c r="V202" s="1"/>
      <c r="W202" s="1"/>
      <c r="X202" s="1"/>
      <c r="Y202" s="1"/>
      <c r="Z202" s="1"/>
    </row>
    <row r="203" spans="1:26" ht="13.5" customHeight="1">
      <c r="A203" s="112">
        <f t="shared" si="5"/>
        <v>0</v>
      </c>
      <c r="B203" s="107"/>
      <c r="C203" s="108" t="e">
        <f t="shared" si="1"/>
        <v>#N/A</v>
      </c>
      <c r="D203" s="109">
        <f t="shared" si="2"/>
        <v>0</v>
      </c>
      <c r="E203" s="110">
        <f t="shared" si="6"/>
        <v>0</v>
      </c>
      <c r="F203" s="107"/>
      <c r="G203" s="108" t="e">
        <f t="shared" si="3"/>
        <v>#N/A</v>
      </c>
      <c r="H203" s="109">
        <f t="shared" si="4"/>
        <v>0</v>
      </c>
      <c r="I203" s="109">
        <f t="shared" si="7"/>
        <v>0</v>
      </c>
      <c r="J203" s="1"/>
      <c r="K203" s="1"/>
      <c r="L203" s="1"/>
      <c r="M203" s="1"/>
      <c r="N203" s="1"/>
      <c r="O203" s="1"/>
      <c r="P203" s="1"/>
      <c r="Q203" s="1"/>
      <c r="R203" s="1"/>
      <c r="S203" s="1"/>
      <c r="T203" s="1"/>
      <c r="U203" s="1"/>
      <c r="V203" s="1"/>
      <c r="W203" s="1"/>
      <c r="X203" s="1"/>
      <c r="Y203" s="1"/>
      <c r="Z203" s="1"/>
    </row>
    <row r="204" spans="1:26" ht="13.5" customHeight="1">
      <c r="A204" s="112">
        <f t="shared" si="5"/>
        <v>0</v>
      </c>
      <c r="B204" s="107"/>
      <c r="C204" s="108" t="e">
        <f t="shared" si="1"/>
        <v>#N/A</v>
      </c>
      <c r="D204" s="109">
        <f t="shared" si="2"/>
        <v>0</v>
      </c>
      <c r="E204" s="110">
        <f t="shared" si="6"/>
        <v>0</v>
      </c>
      <c r="F204" s="107"/>
      <c r="G204" s="108" t="e">
        <f t="shared" si="3"/>
        <v>#N/A</v>
      </c>
      <c r="H204" s="109">
        <f t="shared" si="4"/>
        <v>0</v>
      </c>
      <c r="I204" s="109">
        <f t="shared" si="7"/>
        <v>0</v>
      </c>
      <c r="J204" s="1"/>
      <c r="K204" s="1"/>
      <c r="L204" s="1"/>
      <c r="M204" s="1"/>
      <c r="N204" s="1"/>
      <c r="O204" s="1"/>
      <c r="P204" s="1"/>
      <c r="Q204" s="1"/>
      <c r="R204" s="1"/>
      <c r="S204" s="1"/>
      <c r="T204" s="1"/>
      <c r="U204" s="1"/>
      <c r="V204" s="1"/>
      <c r="W204" s="1"/>
      <c r="X204" s="1"/>
      <c r="Y204" s="1"/>
      <c r="Z204" s="1"/>
    </row>
    <row r="205" spans="1:26" ht="13.5" customHeight="1">
      <c r="A205" s="112">
        <f t="shared" si="5"/>
        <v>0</v>
      </c>
      <c r="B205" s="107"/>
      <c r="C205" s="108" t="e">
        <f t="shared" si="1"/>
        <v>#N/A</v>
      </c>
      <c r="D205" s="109">
        <f t="shared" si="2"/>
        <v>0</v>
      </c>
      <c r="E205" s="110">
        <f t="shared" si="6"/>
        <v>0</v>
      </c>
      <c r="F205" s="107"/>
      <c r="G205" s="108" t="e">
        <f t="shared" si="3"/>
        <v>#N/A</v>
      </c>
      <c r="H205" s="109">
        <f t="shared" si="4"/>
        <v>0</v>
      </c>
      <c r="I205" s="109">
        <f t="shared" si="7"/>
        <v>0</v>
      </c>
      <c r="J205" s="1"/>
      <c r="K205" s="1"/>
      <c r="L205" s="1"/>
      <c r="M205" s="1"/>
      <c r="N205" s="1"/>
      <c r="O205" s="1"/>
      <c r="P205" s="1"/>
      <c r="Q205" s="1"/>
      <c r="R205" s="1"/>
      <c r="S205" s="1"/>
      <c r="T205" s="1"/>
      <c r="U205" s="1"/>
      <c r="V205" s="1"/>
      <c r="W205" s="1"/>
      <c r="X205" s="1"/>
      <c r="Y205" s="1"/>
      <c r="Z205" s="1"/>
    </row>
    <row r="206" spans="1:26" ht="13.5" customHeight="1">
      <c r="A206" s="112">
        <f t="shared" si="5"/>
        <v>0</v>
      </c>
      <c r="B206" s="107"/>
      <c r="C206" s="108" t="e">
        <f t="shared" si="1"/>
        <v>#N/A</v>
      </c>
      <c r="D206" s="109">
        <f t="shared" si="2"/>
        <v>0</v>
      </c>
      <c r="E206" s="110">
        <f t="shared" si="6"/>
        <v>0</v>
      </c>
      <c r="F206" s="107"/>
      <c r="G206" s="108" t="e">
        <f t="shared" si="3"/>
        <v>#N/A</v>
      </c>
      <c r="H206" s="109">
        <f t="shared" si="4"/>
        <v>0</v>
      </c>
      <c r="I206" s="109">
        <f t="shared" si="7"/>
        <v>0</v>
      </c>
      <c r="J206" s="1"/>
      <c r="K206" s="1"/>
      <c r="L206" s="1"/>
      <c r="M206" s="1"/>
      <c r="N206" s="1"/>
      <c r="O206" s="1"/>
      <c r="P206" s="1"/>
      <c r="Q206" s="1"/>
      <c r="R206" s="1"/>
      <c r="S206" s="1"/>
      <c r="T206" s="1"/>
      <c r="U206" s="1"/>
      <c r="V206" s="1"/>
      <c r="W206" s="1"/>
      <c r="X206" s="1"/>
      <c r="Y206" s="1"/>
      <c r="Z206" s="1"/>
    </row>
    <row r="207" spans="1:26" ht="13.5" customHeight="1">
      <c r="A207" s="112">
        <f t="shared" si="5"/>
        <v>0</v>
      </c>
      <c r="B207" s="107"/>
      <c r="C207" s="108" t="e">
        <f t="shared" si="1"/>
        <v>#N/A</v>
      </c>
      <c r="D207" s="109">
        <f t="shared" si="2"/>
        <v>0</v>
      </c>
      <c r="E207" s="110">
        <f t="shared" si="6"/>
        <v>0</v>
      </c>
      <c r="F207" s="107"/>
      <c r="G207" s="108" t="e">
        <f t="shared" si="3"/>
        <v>#N/A</v>
      </c>
      <c r="H207" s="109">
        <f t="shared" si="4"/>
        <v>0</v>
      </c>
      <c r="I207" s="109">
        <f t="shared" si="7"/>
        <v>0</v>
      </c>
      <c r="J207" s="1"/>
      <c r="K207" s="1"/>
      <c r="L207" s="1"/>
      <c r="M207" s="1"/>
      <c r="N207" s="1"/>
      <c r="O207" s="1"/>
      <c r="P207" s="1"/>
      <c r="Q207" s="1"/>
      <c r="R207" s="1"/>
      <c r="S207" s="1"/>
      <c r="T207" s="1"/>
      <c r="U207" s="1"/>
      <c r="V207" s="1"/>
      <c r="W207" s="1"/>
      <c r="X207" s="1"/>
      <c r="Y207" s="1"/>
      <c r="Z207" s="1"/>
    </row>
    <row r="208" spans="1:26" ht="13.5" customHeight="1">
      <c r="A208" s="112">
        <f t="shared" si="5"/>
        <v>0</v>
      </c>
      <c r="B208" s="107"/>
      <c r="C208" s="108" t="e">
        <f t="shared" si="1"/>
        <v>#N/A</v>
      </c>
      <c r="D208" s="109">
        <f t="shared" si="2"/>
        <v>0</v>
      </c>
      <c r="E208" s="110">
        <f t="shared" si="6"/>
        <v>0</v>
      </c>
      <c r="F208" s="107"/>
      <c r="G208" s="108" t="e">
        <f t="shared" si="3"/>
        <v>#N/A</v>
      </c>
      <c r="H208" s="109">
        <f t="shared" si="4"/>
        <v>0</v>
      </c>
      <c r="I208" s="109">
        <f t="shared" si="7"/>
        <v>0</v>
      </c>
      <c r="J208" s="1"/>
      <c r="K208" s="1"/>
      <c r="L208" s="1"/>
      <c r="M208" s="1"/>
      <c r="N208" s="1"/>
      <c r="O208" s="1"/>
      <c r="P208" s="1"/>
      <c r="Q208" s="1"/>
      <c r="R208" s="1"/>
      <c r="S208" s="1"/>
      <c r="T208" s="1"/>
      <c r="U208" s="1"/>
      <c r="V208" s="1"/>
      <c r="W208" s="1"/>
      <c r="X208" s="1"/>
      <c r="Y208" s="1"/>
      <c r="Z208" s="1"/>
    </row>
    <row r="209" spans="1:26" ht="13.5" customHeight="1">
      <c r="A209" s="112">
        <f t="shared" si="5"/>
        <v>0</v>
      </c>
      <c r="B209" s="107"/>
      <c r="C209" s="108" t="e">
        <f t="shared" si="1"/>
        <v>#N/A</v>
      </c>
      <c r="D209" s="109">
        <f t="shared" si="2"/>
        <v>0</v>
      </c>
      <c r="E209" s="110">
        <f t="shared" si="6"/>
        <v>0</v>
      </c>
      <c r="F209" s="107"/>
      <c r="G209" s="108" t="e">
        <f t="shared" si="3"/>
        <v>#N/A</v>
      </c>
      <c r="H209" s="109">
        <f t="shared" si="4"/>
        <v>0</v>
      </c>
      <c r="I209" s="109">
        <f t="shared" si="7"/>
        <v>0</v>
      </c>
      <c r="J209" s="1"/>
      <c r="K209" s="1"/>
      <c r="L209" s="1"/>
      <c r="M209" s="1"/>
      <c r="N209" s="1"/>
      <c r="O209" s="1"/>
      <c r="P209" s="1"/>
      <c r="Q209" s="1"/>
      <c r="R209" s="1"/>
      <c r="S209" s="1"/>
      <c r="T209" s="1"/>
      <c r="U209" s="1"/>
      <c r="V209" s="1"/>
      <c r="W209" s="1"/>
      <c r="X209" s="1"/>
      <c r="Y209" s="1"/>
      <c r="Z209" s="1"/>
    </row>
    <row r="210" spans="1:26" ht="13.5" customHeight="1">
      <c r="A210" s="112">
        <f t="shared" si="5"/>
        <v>0</v>
      </c>
      <c r="B210" s="107"/>
      <c r="C210" s="108" t="e">
        <f t="shared" si="1"/>
        <v>#N/A</v>
      </c>
      <c r="D210" s="109">
        <f t="shared" si="2"/>
        <v>0</v>
      </c>
      <c r="E210" s="110">
        <f t="shared" si="6"/>
        <v>0</v>
      </c>
      <c r="F210" s="107"/>
      <c r="G210" s="108" t="e">
        <f t="shared" si="3"/>
        <v>#N/A</v>
      </c>
      <c r="H210" s="109">
        <f t="shared" si="4"/>
        <v>0</v>
      </c>
      <c r="I210" s="109">
        <f t="shared" si="7"/>
        <v>0</v>
      </c>
      <c r="J210" s="1"/>
      <c r="K210" s="1"/>
      <c r="L210" s="1"/>
      <c r="M210" s="1"/>
      <c r="N210" s="1"/>
      <c r="O210" s="1"/>
      <c r="P210" s="1"/>
      <c r="Q210" s="1"/>
      <c r="R210" s="1"/>
      <c r="S210" s="1"/>
      <c r="T210" s="1"/>
      <c r="U210" s="1"/>
      <c r="V210" s="1"/>
      <c r="W210" s="1"/>
      <c r="X210" s="1"/>
      <c r="Y210" s="1"/>
      <c r="Z210" s="1"/>
    </row>
    <row r="211" spans="1:26" ht="13.5" customHeight="1">
      <c r="A211" s="112">
        <f t="shared" si="5"/>
        <v>0</v>
      </c>
      <c r="B211" s="107"/>
      <c r="C211" s="108" t="e">
        <f t="shared" si="1"/>
        <v>#N/A</v>
      </c>
      <c r="D211" s="109">
        <f t="shared" si="2"/>
        <v>0</v>
      </c>
      <c r="E211" s="110">
        <f t="shared" si="6"/>
        <v>0</v>
      </c>
      <c r="F211" s="107"/>
      <c r="G211" s="108" t="e">
        <f t="shared" si="3"/>
        <v>#N/A</v>
      </c>
      <c r="H211" s="109">
        <f t="shared" si="4"/>
        <v>0</v>
      </c>
      <c r="I211" s="109">
        <f t="shared" si="7"/>
        <v>0</v>
      </c>
      <c r="J211" s="1"/>
      <c r="K211" s="1"/>
      <c r="L211" s="1"/>
      <c r="M211" s="1"/>
      <c r="N211" s="1"/>
      <c r="O211" s="1"/>
      <c r="P211" s="1"/>
      <c r="Q211" s="1"/>
      <c r="R211" s="1"/>
      <c r="S211" s="1"/>
      <c r="T211" s="1"/>
      <c r="U211" s="1"/>
      <c r="V211" s="1"/>
      <c r="W211" s="1"/>
      <c r="X211" s="1"/>
      <c r="Y211" s="1"/>
      <c r="Z211" s="1"/>
    </row>
    <row r="212" spans="1:26" ht="13.5" customHeight="1">
      <c r="A212" s="112">
        <f t="shared" si="5"/>
        <v>0</v>
      </c>
      <c r="B212" s="107"/>
      <c r="C212" s="108" t="e">
        <f t="shared" si="1"/>
        <v>#N/A</v>
      </c>
      <c r="D212" s="109">
        <f t="shared" si="2"/>
        <v>0</v>
      </c>
      <c r="E212" s="110">
        <f t="shared" si="6"/>
        <v>0</v>
      </c>
      <c r="F212" s="107"/>
      <c r="G212" s="108" t="e">
        <f t="shared" si="3"/>
        <v>#N/A</v>
      </c>
      <c r="H212" s="109">
        <f t="shared" si="4"/>
        <v>0</v>
      </c>
      <c r="I212" s="109">
        <f t="shared" si="7"/>
        <v>0</v>
      </c>
      <c r="J212" s="1"/>
      <c r="K212" s="1"/>
      <c r="L212" s="1"/>
      <c r="M212" s="1"/>
      <c r="N212" s="1"/>
      <c r="O212" s="1"/>
      <c r="P212" s="1"/>
      <c r="Q212" s="1"/>
      <c r="R212" s="1"/>
      <c r="S212" s="1"/>
      <c r="T212" s="1"/>
      <c r="U212" s="1"/>
      <c r="V212" s="1"/>
      <c r="W212" s="1"/>
      <c r="X212" s="1"/>
      <c r="Y212" s="1"/>
      <c r="Z212" s="1"/>
    </row>
    <row r="213" spans="1:26" ht="13.5" customHeight="1">
      <c r="A213" s="112">
        <f t="shared" si="5"/>
        <v>0</v>
      </c>
      <c r="B213" s="107"/>
      <c r="C213" s="108" t="e">
        <f t="shared" si="1"/>
        <v>#N/A</v>
      </c>
      <c r="D213" s="109">
        <f t="shared" si="2"/>
        <v>0</v>
      </c>
      <c r="E213" s="110">
        <f t="shared" si="6"/>
        <v>0</v>
      </c>
      <c r="F213" s="107"/>
      <c r="G213" s="108" t="e">
        <f t="shared" si="3"/>
        <v>#N/A</v>
      </c>
      <c r="H213" s="109">
        <f t="shared" si="4"/>
        <v>0</v>
      </c>
      <c r="I213" s="109">
        <f t="shared" si="7"/>
        <v>0</v>
      </c>
      <c r="J213" s="1"/>
      <c r="K213" s="1"/>
      <c r="L213" s="1"/>
      <c r="M213" s="1"/>
      <c r="N213" s="1"/>
      <c r="O213" s="1"/>
      <c r="P213" s="1"/>
      <c r="Q213" s="1"/>
      <c r="R213" s="1"/>
      <c r="S213" s="1"/>
      <c r="T213" s="1"/>
      <c r="U213" s="1"/>
      <c r="V213" s="1"/>
      <c r="W213" s="1"/>
      <c r="X213" s="1"/>
      <c r="Y213" s="1"/>
      <c r="Z213" s="1"/>
    </row>
    <row r="214" spans="1:26" ht="13.5" customHeight="1">
      <c r="A214" s="112">
        <f t="shared" si="5"/>
        <v>0</v>
      </c>
      <c r="B214" s="107"/>
      <c r="C214" s="108" t="e">
        <f t="shared" si="1"/>
        <v>#N/A</v>
      </c>
      <c r="D214" s="109">
        <f t="shared" si="2"/>
        <v>0</v>
      </c>
      <c r="E214" s="110">
        <f t="shared" si="6"/>
        <v>0</v>
      </c>
      <c r="F214" s="107"/>
      <c r="G214" s="108" t="e">
        <f t="shared" si="3"/>
        <v>#N/A</v>
      </c>
      <c r="H214" s="109">
        <f t="shared" si="4"/>
        <v>0</v>
      </c>
      <c r="I214" s="109">
        <f t="shared" si="7"/>
        <v>0</v>
      </c>
      <c r="J214" s="1"/>
      <c r="K214" s="1"/>
      <c r="L214" s="1"/>
      <c r="M214" s="1"/>
      <c r="N214" s="1"/>
      <c r="O214" s="1"/>
      <c r="P214" s="1"/>
      <c r="Q214" s="1"/>
      <c r="R214" s="1"/>
      <c r="S214" s="1"/>
      <c r="T214" s="1"/>
      <c r="U214" s="1"/>
      <c r="V214" s="1"/>
      <c r="W214" s="1"/>
      <c r="X214" s="1"/>
      <c r="Y214" s="1"/>
      <c r="Z214" s="1"/>
    </row>
    <row r="215" spans="1:26" ht="13.5" customHeight="1">
      <c r="A215" s="112">
        <f t="shared" si="5"/>
        <v>0</v>
      </c>
      <c r="B215" s="107"/>
      <c r="C215" s="108" t="e">
        <f t="shared" si="1"/>
        <v>#N/A</v>
      </c>
      <c r="D215" s="109">
        <f t="shared" si="2"/>
        <v>0</v>
      </c>
      <c r="E215" s="110">
        <f t="shared" si="6"/>
        <v>0</v>
      </c>
      <c r="F215" s="107"/>
      <c r="G215" s="108" t="e">
        <f t="shared" si="3"/>
        <v>#N/A</v>
      </c>
      <c r="H215" s="109">
        <f t="shared" si="4"/>
        <v>0</v>
      </c>
      <c r="I215" s="109">
        <f t="shared" si="7"/>
        <v>0</v>
      </c>
      <c r="J215" s="1"/>
      <c r="K215" s="1"/>
      <c r="L215" s="1"/>
      <c r="M215" s="1"/>
      <c r="N215" s="1"/>
      <c r="O215" s="1"/>
      <c r="P215" s="1"/>
      <c r="Q215" s="1"/>
      <c r="R215" s="1"/>
      <c r="S215" s="1"/>
      <c r="T215" s="1"/>
      <c r="U215" s="1"/>
      <c r="V215" s="1"/>
      <c r="W215" s="1"/>
      <c r="X215" s="1"/>
      <c r="Y215" s="1"/>
      <c r="Z215" s="1"/>
    </row>
    <row r="216" spans="1:26" ht="13.5" customHeight="1">
      <c r="A216" s="112">
        <f t="shared" si="5"/>
        <v>0</v>
      </c>
      <c r="B216" s="107"/>
      <c r="C216" s="108" t="e">
        <f t="shared" si="1"/>
        <v>#N/A</v>
      </c>
      <c r="D216" s="109">
        <f t="shared" si="2"/>
        <v>0</v>
      </c>
      <c r="E216" s="110">
        <f t="shared" si="6"/>
        <v>0</v>
      </c>
      <c r="F216" s="107"/>
      <c r="G216" s="108" t="e">
        <f t="shared" si="3"/>
        <v>#N/A</v>
      </c>
      <c r="H216" s="109">
        <f t="shared" si="4"/>
        <v>0</v>
      </c>
      <c r="I216" s="109">
        <f t="shared" si="7"/>
        <v>0</v>
      </c>
      <c r="J216" s="1"/>
      <c r="K216" s="1"/>
      <c r="L216" s="1"/>
      <c r="M216" s="1"/>
      <c r="N216" s="1"/>
      <c r="O216" s="1"/>
      <c r="P216" s="1"/>
      <c r="Q216" s="1"/>
      <c r="R216" s="1"/>
      <c r="S216" s="1"/>
      <c r="T216" s="1"/>
      <c r="U216" s="1"/>
      <c r="V216" s="1"/>
      <c r="W216" s="1"/>
      <c r="X216" s="1"/>
      <c r="Y216" s="1"/>
      <c r="Z216" s="1"/>
    </row>
    <row r="217" spans="1:26" ht="13.5" customHeight="1">
      <c r="A217" s="112">
        <f t="shared" si="5"/>
        <v>0</v>
      </c>
      <c r="B217" s="107"/>
      <c r="C217" s="108" t="e">
        <f t="shared" si="1"/>
        <v>#N/A</v>
      </c>
      <c r="D217" s="109">
        <f t="shared" si="2"/>
        <v>0</v>
      </c>
      <c r="E217" s="110">
        <f t="shared" si="6"/>
        <v>0</v>
      </c>
      <c r="F217" s="107"/>
      <c r="G217" s="108" t="e">
        <f t="shared" si="3"/>
        <v>#N/A</v>
      </c>
      <c r="H217" s="109">
        <f t="shared" si="4"/>
        <v>0</v>
      </c>
      <c r="I217" s="109">
        <f t="shared" si="7"/>
        <v>0</v>
      </c>
      <c r="J217" s="1"/>
      <c r="K217" s="1"/>
      <c r="L217" s="1"/>
      <c r="M217" s="1"/>
      <c r="N217" s="1"/>
      <c r="O217" s="1"/>
      <c r="P217" s="1"/>
      <c r="Q217" s="1"/>
      <c r="R217" s="1"/>
      <c r="S217" s="1"/>
      <c r="T217" s="1"/>
      <c r="U217" s="1"/>
      <c r="V217" s="1"/>
      <c r="W217" s="1"/>
      <c r="X217" s="1"/>
      <c r="Y217" s="1"/>
      <c r="Z217" s="1"/>
    </row>
    <row r="218" spans="1:26" ht="13.5" customHeight="1">
      <c r="A218" s="112">
        <f t="shared" si="5"/>
        <v>0</v>
      </c>
      <c r="B218" s="107"/>
      <c r="C218" s="108" t="e">
        <f t="shared" si="1"/>
        <v>#N/A</v>
      </c>
      <c r="D218" s="109">
        <f t="shared" si="2"/>
        <v>0</v>
      </c>
      <c r="E218" s="110">
        <f t="shared" si="6"/>
        <v>0</v>
      </c>
      <c r="F218" s="107"/>
      <c r="G218" s="108" t="e">
        <f t="shared" si="3"/>
        <v>#N/A</v>
      </c>
      <c r="H218" s="109">
        <f t="shared" si="4"/>
        <v>0</v>
      </c>
      <c r="I218" s="109">
        <f t="shared" si="7"/>
        <v>0</v>
      </c>
      <c r="J218" s="1"/>
      <c r="K218" s="1"/>
      <c r="L218" s="1"/>
      <c r="M218" s="1"/>
      <c r="N218" s="1"/>
      <c r="O218" s="1"/>
      <c r="P218" s="1"/>
      <c r="Q218" s="1"/>
      <c r="R218" s="1"/>
      <c r="S218" s="1"/>
      <c r="T218" s="1"/>
      <c r="U218" s="1"/>
      <c r="V218" s="1"/>
      <c r="W218" s="1"/>
      <c r="X218" s="1"/>
      <c r="Y218" s="1"/>
      <c r="Z218" s="1"/>
    </row>
    <row r="219" spans="1:26" ht="13.5" customHeight="1">
      <c r="A219" s="112">
        <f t="shared" si="5"/>
        <v>0</v>
      </c>
      <c r="B219" s="107"/>
      <c r="C219" s="108" t="e">
        <f t="shared" si="1"/>
        <v>#N/A</v>
      </c>
      <c r="D219" s="109">
        <f t="shared" si="2"/>
        <v>0</v>
      </c>
      <c r="E219" s="110">
        <f t="shared" si="6"/>
        <v>0</v>
      </c>
      <c r="F219" s="107"/>
      <c r="G219" s="108" t="e">
        <f t="shared" si="3"/>
        <v>#N/A</v>
      </c>
      <c r="H219" s="109">
        <f t="shared" si="4"/>
        <v>0</v>
      </c>
      <c r="I219" s="109">
        <f t="shared" si="7"/>
        <v>0</v>
      </c>
      <c r="J219" s="1"/>
      <c r="K219" s="1"/>
      <c r="L219" s="1"/>
      <c r="M219" s="1"/>
      <c r="N219" s="1"/>
      <c r="O219" s="1"/>
      <c r="P219" s="1"/>
      <c r="Q219" s="1"/>
      <c r="R219" s="1"/>
      <c r="S219" s="1"/>
      <c r="T219" s="1"/>
      <c r="U219" s="1"/>
      <c r="V219" s="1"/>
      <c r="W219" s="1"/>
      <c r="X219" s="1"/>
      <c r="Y219" s="1"/>
      <c r="Z219" s="1"/>
    </row>
    <row r="220" spans="1:26" ht="13.5" customHeight="1">
      <c r="A220" s="112">
        <f t="shared" si="5"/>
        <v>0</v>
      </c>
      <c r="B220" s="107"/>
      <c r="C220" s="108" t="e">
        <f t="shared" si="1"/>
        <v>#N/A</v>
      </c>
      <c r="D220" s="109">
        <f t="shared" si="2"/>
        <v>0</v>
      </c>
      <c r="E220" s="110">
        <f t="shared" si="6"/>
        <v>0</v>
      </c>
      <c r="F220" s="107"/>
      <c r="G220" s="108" t="e">
        <f t="shared" si="3"/>
        <v>#N/A</v>
      </c>
      <c r="H220" s="109">
        <f t="shared" si="4"/>
        <v>0</v>
      </c>
      <c r="I220" s="109">
        <f t="shared" si="7"/>
        <v>0</v>
      </c>
      <c r="J220" s="1"/>
      <c r="K220" s="1"/>
      <c r="L220" s="1"/>
      <c r="M220" s="1"/>
      <c r="N220" s="1"/>
      <c r="O220" s="1"/>
      <c r="P220" s="1"/>
      <c r="Q220" s="1"/>
      <c r="R220" s="1"/>
      <c r="S220" s="1"/>
      <c r="T220" s="1"/>
      <c r="U220" s="1"/>
      <c r="V220" s="1"/>
      <c r="W220" s="1"/>
      <c r="X220" s="1"/>
      <c r="Y220" s="1"/>
      <c r="Z220" s="1"/>
    </row>
    <row r="221" spans="1:26" ht="13.5" customHeight="1">
      <c r="A221" s="112">
        <f t="shared" si="5"/>
        <v>0</v>
      </c>
      <c r="B221" s="107"/>
      <c r="C221" s="108" t="e">
        <f t="shared" si="1"/>
        <v>#N/A</v>
      </c>
      <c r="D221" s="109">
        <f t="shared" si="2"/>
        <v>0</v>
      </c>
      <c r="E221" s="110">
        <f t="shared" si="6"/>
        <v>0</v>
      </c>
      <c r="F221" s="107"/>
      <c r="G221" s="108" t="e">
        <f t="shared" si="3"/>
        <v>#N/A</v>
      </c>
      <c r="H221" s="109">
        <f t="shared" si="4"/>
        <v>0</v>
      </c>
      <c r="I221" s="109">
        <f t="shared" si="7"/>
        <v>0</v>
      </c>
      <c r="J221" s="1"/>
      <c r="K221" s="1"/>
      <c r="L221" s="1"/>
      <c r="M221" s="1"/>
      <c r="N221" s="1"/>
      <c r="O221" s="1"/>
      <c r="P221" s="1"/>
      <c r="Q221" s="1"/>
      <c r="R221" s="1"/>
      <c r="S221" s="1"/>
      <c r="T221" s="1"/>
      <c r="U221" s="1"/>
      <c r="V221" s="1"/>
      <c r="W221" s="1"/>
      <c r="X221" s="1"/>
      <c r="Y221" s="1"/>
      <c r="Z221" s="1"/>
    </row>
    <row r="222" spans="1:26" ht="13.5" customHeight="1">
      <c r="A222" s="112">
        <f t="shared" si="5"/>
        <v>0</v>
      </c>
      <c r="B222" s="107"/>
      <c r="C222" s="108" t="e">
        <f t="shared" si="1"/>
        <v>#N/A</v>
      </c>
      <c r="D222" s="109">
        <f t="shared" si="2"/>
        <v>0</v>
      </c>
      <c r="E222" s="110">
        <f t="shared" si="6"/>
        <v>0</v>
      </c>
      <c r="F222" s="107"/>
      <c r="G222" s="108" t="e">
        <f t="shared" si="3"/>
        <v>#N/A</v>
      </c>
      <c r="H222" s="109">
        <f t="shared" si="4"/>
        <v>0</v>
      </c>
      <c r="I222" s="109">
        <f t="shared" si="7"/>
        <v>0</v>
      </c>
      <c r="J222" s="1"/>
      <c r="K222" s="1"/>
      <c r="L222" s="1"/>
      <c r="M222" s="1"/>
      <c r="N222" s="1"/>
      <c r="O222" s="1"/>
      <c r="P222" s="1"/>
      <c r="Q222" s="1"/>
      <c r="R222" s="1"/>
      <c r="S222" s="1"/>
      <c r="T222" s="1"/>
      <c r="U222" s="1"/>
      <c r="V222" s="1"/>
      <c r="W222" s="1"/>
      <c r="X222" s="1"/>
      <c r="Y222" s="1"/>
      <c r="Z222" s="1"/>
    </row>
    <row r="223" spans="1:26" ht="13.5" customHeight="1">
      <c r="A223" s="112">
        <f t="shared" si="5"/>
        <v>0</v>
      </c>
      <c r="B223" s="107"/>
      <c r="C223" s="108" t="e">
        <f t="shared" si="1"/>
        <v>#N/A</v>
      </c>
      <c r="D223" s="109">
        <f t="shared" si="2"/>
        <v>0</v>
      </c>
      <c r="E223" s="110">
        <f t="shared" si="6"/>
        <v>0</v>
      </c>
      <c r="F223" s="107"/>
      <c r="G223" s="108" t="e">
        <f t="shared" si="3"/>
        <v>#N/A</v>
      </c>
      <c r="H223" s="109">
        <f t="shared" si="4"/>
        <v>0</v>
      </c>
      <c r="I223" s="109">
        <f t="shared" si="7"/>
        <v>0</v>
      </c>
      <c r="J223" s="1"/>
      <c r="K223" s="1"/>
      <c r="L223" s="1"/>
      <c r="M223" s="1"/>
      <c r="N223" s="1"/>
      <c r="O223" s="1"/>
      <c r="P223" s="1"/>
      <c r="Q223" s="1"/>
      <c r="R223" s="1"/>
      <c r="S223" s="1"/>
      <c r="T223" s="1"/>
      <c r="U223" s="1"/>
      <c r="V223" s="1"/>
      <c r="W223" s="1"/>
      <c r="X223" s="1"/>
      <c r="Y223" s="1"/>
      <c r="Z223" s="1"/>
    </row>
    <row r="224" spans="1:26" ht="13.5" customHeight="1">
      <c r="A224" s="112">
        <f t="shared" si="5"/>
        <v>0</v>
      </c>
      <c r="B224" s="107"/>
      <c r="C224" s="108" t="e">
        <f t="shared" si="1"/>
        <v>#N/A</v>
      </c>
      <c r="D224" s="109">
        <f t="shared" si="2"/>
        <v>0</v>
      </c>
      <c r="E224" s="110">
        <f t="shared" si="6"/>
        <v>0</v>
      </c>
      <c r="F224" s="107"/>
      <c r="G224" s="108" t="e">
        <f t="shared" si="3"/>
        <v>#N/A</v>
      </c>
      <c r="H224" s="109">
        <f t="shared" si="4"/>
        <v>0</v>
      </c>
      <c r="I224" s="109">
        <f t="shared" si="7"/>
        <v>0</v>
      </c>
      <c r="J224" s="1"/>
      <c r="K224" s="1"/>
      <c r="L224" s="1"/>
      <c r="M224" s="1"/>
      <c r="N224" s="1"/>
      <c r="O224" s="1"/>
      <c r="P224" s="1"/>
      <c r="Q224" s="1"/>
      <c r="R224" s="1"/>
      <c r="S224" s="1"/>
      <c r="T224" s="1"/>
      <c r="U224" s="1"/>
      <c r="V224" s="1"/>
      <c r="W224" s="1"/>
      <c r="X224" s="1"/>
      <c r="Y224" s="1"/>
      <c r="Z224" s="1"/>
    </row>
    <row r="225" spans="1:26" ht="13.5" customHeight="1">
      <c r="A225" s="112">
        <f t="shared" si="5"/>
        <v>0</v>
      </c>
      <c r="B225" s="107"/>
      <c r="C225" s="108" t="e">
        <f t="shared" si="1"/>
        <v>#N/A</v>
      </c>
      <c r="D225" s="109">
        <f t="shared" si="2"/>
        <v>0</v>
      </c>
      <c r="E225" s="110">
        <f t="shared" si="6"/>
        <v>0</v>
      </c>
      <c r="F225" s="107"/>
      <c r="G225" s="108" t="e">
        <f t="shared" si="3"/>
        <v>#N/A</v>
      </c>
      <c r="H225" s="109">
        <f t="shared" si="4"/>
        <v>0</v>
      </c>
      <c r="I225" s="109">
        <f t="shared" si="7"/>
        <v>0</v>
      </c>
      <c r="J225" s="1"/>
      <c r="K225" s="1"/>
      <c r="L225" s="1"/>
      <c r="M225" s="1"/>
      <c r="N225" s="1"/>
      <c r="O225" s="1"/>
      <c r="P225" s="1"/>
      <c r="Q225" s="1"/>
      <c r="R225" s="1"/>
      <c r="S225" s="1"/>
      <c r="T225" s="1"/>
      <c r="U225" s="1"/>
      <c r="V225" s="1"/>
      <c r="W225" s="1"/>
      <c r="X225" s="1"/>
      <c r="Y225" s="1"/>
      <c r="Z225" s="1"/>
    </row>
    <row r="226" spans="1:26" ht="13.5" customHeight="1">
      <c r="A226" s="112">
        <f t="shared" si="5"/>
        <v>0</v>
      </c>
      <c r="B226" s="107"/>
      <c r="C226" s="108" t="e">
        <f t="shared" si="1"/>
        <v>#N/A</v>
      </c>
      <c r="D226" s="109">
        <f t="shared" si="2"/>
        <v>0</v>
      </c>
      <c r="E226" s="110">
        <f t="shared" si="6"/>
        <v>0</v>
      </c>
      <c r="F226" s="107"/>
      <c r="G226" s="108" t="e">
        <f t="shared" si="3"/>
        <v>#N/A</v>
      </c>
      <c r="H226" s="109">
        <f t="shared" si="4"/>
        <v>0</v>
      </c>
      <c r="I226" s="109">
        <f t="shared" si="7"/>
        <v>0</v>
      </c>
      <c r="J226" s="1"/>
      <c r="K226" s="1"/>
      <c r="L226" s="1"/>
      <c r="M226" s="1"/>
      <c r="N226" s="1"/>
      <c r="O226" s="1"/>
      <c r="P226" s="1"/>
      <c r="Q226" s="1"/>
      <c r="R226" s="1"/>
      <c r="S226" s="1"/>
      <c r="T226" s="1"/>
      <c r="U226" s="1"/>
      <c r="V226" s="1"/>
      <c r="W226" s="1"/>
      <c r="X226" s="1"/>
      <c r="Y226" s="1"/>
      <c r="Z226" s="1"/>
    </row>
    <row r="227" spans="1:26" ht="13.5" customHeight="1">
      <c r="A227" s="112">
        <f t="shared" si="5"/>
        <v>0</v>
      </c>
      <c r="B227" s="107"/>
      <c r="C227" s="108" t="e">
        <f t="shared" si="1"/>
        <v>#N/A</v>
      </c>
      <c r="D227" s="109">
        <f t="shared" si="2"/>
        <v>0</v>
      </c>
      <c r="E227" s="110">
        <f t="shared" si="6"/>
        <v>0</v>
      </c>
      <c r="F227" s="107"/>
      <c r="G227" s="108" t="e">
        <f t="shared" si="3"/>
        <v>#N/A</v>
      </c>
      <c r="H227" s="109">
        <f t="shared" si="4"/>
        <v>0</v>
      </c>
      <c r="I227" s="109">
        <f t="shared" si="7"/>
        <v>0</v>
      </c>
      <c r="J227" s="1"/>
      <c r="K227" s="1"/>
      <c r="L227" s="1"/>
      <c r="M227" s="1"/>
      <c r="N227" s="1"/>
      <c r="O227" s="1"/>
      <c r="P227" s="1"/>
      <c r="Q227" s="1"/>
      <c r="R227" s="1"/>
      <c r="S227" s="1"/>
      <c r="T227" s="1"/>
      <c r="U227" s="1"/>
      <c r="V227" s="1"/>
      <c r="W227" s="1"/>
      <c r="X227" s="1"/>
      <c r="Y227" s="1"/>
      <c r="Z227" s="1"/>
    </row>
    <row r="228" spans="1:26" ht="13.5" customHeight="1">
      <c r="A228" s="112">
        <f t="shared" si="5"/>
        <v>0</v>
      </c>
      <c r="B228" s="107"/>
      <c r="C228" s="108" t="e">
        <f t="shared" si="1"/>
        <v>#N/A</v>
      </c>
      <c r="D228" s="109">
        <f t="shared" si="2"/>
        <v>0</v>
      </c>
      <c r="E228" s="110">
        <f t="shared" si="6"/>
        <v>0</v>
      </c>
      <c r="F228" s="107"/>
      <c r="G228" s="108" t="e">
        <f t="shared" si="3"/>
        <v>#N/A</v>
      </c>
      <c r="H228" s="109">
        <f t="shared" si="4"/>
        <v>0</v>
      </c>
      <c r="I228" s="109">
        <f t="shared" si="7"/>
        <v>0</v>
      </c>
      <c r="J228" s="1"/>
      <c r="K228" s="1"/>
      <c r="L228" s="1"/>
      <c r="M228" s="1"/>
      <c r="N228" s="1"/>
      <c r="O228" s="1"/>
      <c r="P228" s="1"/>
      <c r="Q228" s="1"/>
      <c r="R228" s="1"/>
      <c r="S228" s="1"/>
      <c r="T228" s="1"/>
      <c r="U228" s="1"/>
      <c r="V228" s="1"/>
      <c r="W228" s="1"/>
      <c r="X228" s="1"/>
      <c r="Y228" s="1"/>
      <c r="Z228" s="1"/>
    </row>
    <row r="229" spans="1:26" ht="13.5" customHeight="1">
      <c r="A229" s="112">
        <f t="shared" si="5"/>
        <v>0</v>
      </c>
      <c r="B229" s="107"/>
      <c r="C229" s="108" t="e">
        <f t="shared" si="1"/>
        <v>#N/A</v>
      </c>
      <c r="D229" s="109">
        <f t="shared" si="2"/>
        <v>0</v>
      </c>
      <c r="E229" s="110">
        <f t="shared" si="6"/>
        <v>0</v>
      </c>
      <c r="F229" s="107"/>
      <c r="G229" s="108" t="e">
        <f t="shared" si="3"/>
        <v>#N/A</v>
      </c>
      <c r="H229" s="109">
        <f t="shared" si="4"/>
        <v>0</v>
      </c>
      <c r="I229" s="109">
        <f t="shared" si="7"/>
        <v>0</v>
      </c>
      <c r="J229" s="1"/>
      <c r="K229" s="1"/>
      <c r="L229" s="1"/>
      <c r="M229" s="1"/>
      <c r="N229" s="1"/>
      <c r="O229" s="1"/>
      <c r="P229" s="1"/>
      <c r="Q229" s="1"/>
      <c r="R229" s="1"/>
      <c r="S229" s="1"/>
      <c r="T229" s="1"/>
      <c r="U229" s="1"/>
      <c r="V229" s="1"/>
      <c r="W229" s="1"/>
      <c r="X229" s="1"/>
      <c r="Y229" s="1"/>
      <c r="Z229" s="1"/>
    </row>
    <row r="230" spans="1:26" ht="13.5" customHeight="1">
      <c r="A230" s="112">
        <f t="shared" si="5"/>
        <v>0</v>
      </c>
      <c r="B230" s="107"/>
      <c r="C230" s="108" t="e">
        <f t="shared" si="1"/>
        <v>#N/A</v>
      </c>
      <c r="D230" s="109">
        <f t="shared" si="2"/>
        <v>0</v>
      </c>
      <c r="E230" s="110">
        <f t="shared" si="6"/>
        <v>0</v>
      </c>
      <c r="F230" s="107"/>
      <c r="G230" s="108" t="e">
        <f t="shared" si="3"/>
        <v>#N/A</v>
      </c>
      <c r="H230" s="109">
        <f t="shared" si="4"/>
        <v>0</v>
      </c>
      <c r="I230" s="109">
        <f t="shared" si="7"/>
        <v>0</v>
      </c>
      <c r="J230" s="1"/>
      <c r="K230" s="1"/>
      <c r="L230" s="1"/>
      <c r="M230" s="1"/>
      <c r="N230" s="1"/>
      <c r="O230" s="1"/>
      <c r="P230" s="1"/>
      <c r="Q230" s="1"/>
      <c r="R230" s="1"/>
      <c r="S230" s="1"/>
      <c r="T230" s="1"/>
      <c r="U230" s="1"/>
      <c r="V230" s="1"/>
      <c r="W230" s="1"/>
      <c r="X230" s="1"/>
      <c r="Y230" s="1"/>
      <c r="Z230" s="1"/>
    </row>
    <row r="231" spans="1:26" ht="13.5" customHeight="1">
      <c r="A231" s="112">
        <f t="shared" si="5"/>
        <v>0</v>
      </c>
      <c r="B231" s="107"/>
      <c r="C231" s="108" t="e">
        <f t="shared" si="1"/>
        <v>#N/A</v>
      </c>
      <c r="D231" s="109">
        <f t="shared" si="2"/>
        <v>0</v>
      </c>
      <c r="E231" s="110">
        <f t="shared" si="6"/>
        <v>0</v>
      </c>
      <c r="F231" s="107"/>
      <c r="G231" s="108" t="e">
        <f t="shared" si="3"/>
        <v>#N/A</v>
      </c>
      <c r="H231" s="109">
        <f t="shared" si="4"/>
        <v>0</v>
      </c>
      <c r="I231" s="109">
        <f t="shared" si="7"/>
        <v>0</v>
      </c>
      <c r="J231" s="1"/>
      <c r="K231" s="1"/>
      <c r="L231" s="1"/>
      <c r="M231" s="1"/>
      <c r="N231" s="1"/>
      <c r="O231" s="1"/>
      <c r="P231" s="1"/>
      <c r="Q231" s="1"/>
      <c r="R231" s="1"/>
      <c r="S231" s="1"/>
      <c r="T231" s="1"/>
      <c r="U231" s="1"/>
      <c r="V231" s="1"/>
      <c r="W231" s="1"/>
      <c r="X231" s="1"/>
      <c r="Y231" s="1"/>
      <c r="Z231" s="1"/>
    </row>
    <row r="232" spans="1:26" ht="13.5" customHeight="1">
      <c r="A232" s="112">
        <f t="shared" si="5"/>
        <v>0</v>
      </c>
      <c r="B232" s="107"/>
      <c r="C232" s="108" t="e">
        <f t="shared" si="1"/>
        <v>#N/A</v>
      </c>
      <c r="D232" s="109">
        <f t="shared" si="2"/>
        <v>0</v>
      </c>
      <c r="E232" s="110">
        <f t="shared" si="6"/>
        <v>0</v>
      </c>
      <c r="F232" s="107"/>
      <c r="G232" s="108" t="e">
        <f t="shared" si="3"/>
        <v>#N/A</v>
      </c>
      <c r="H232" s="109">
        <f t="shared" si="4"/>
        <v>0</v>
      </c>
      <c r="I232" s="109">
        <f t="shared" si="7"/>
        <v>0</v>
      </c>
      <c r="J232" s="1"/>
      <c r="K232" s="1"/>
      <c r="L232" s="1"/>
      <c r="M232" s="1"/>
      <c r="N232" s="1"/>
      <c r="O232" s="1"/>
      <c r="P232" s="1"/>
      <c r="Q232" s="1"/>
      <c r="R232" s="1"/>
      <c r="S232" s="1"/>
      <c r="T232" s="1"/>
      <c r="U232" s="1"/>
      <c r="V232" s="1"/>
      <c r="W232" s="1"/>
      <c r="X232" s="1"/>
      <c r="Y232" s="1"/>
      <c r="Z232" s="1"/>
    </row>
    <row r="233" spans="1:26" ht="13.5" customHeight="1">
      <c r="A233" s="112">
        <f t="shared" si="5"/>
        <v>0</v>
      </c>
      <c r="B233" s="107"/>
      <c r="C233" s="108" t="e">
        <f t="shared" si="1"/>
        <v>#N/A</v>
      </c>
      <c r="D233" s="109">
        <f t="shared" si="2"/>
        <v>0</v>
      </c>
      <c r="E233" s="110">
        <f t="shared" si="6"/>
        <v>0</v>
      </c>
      <c r="F233" s="107"/>
      <c r="G233" s="108" t="e">
        <f t="shared" si="3"/>
        <v>#N/A</v>
      </c>
      <c r="H233" s="109">
        <f t="shared" si="4"/>
        <v>0</v>
      </c>
      <c r="I233" s="109">
        <f t="shared" si="7"/>
        <v>0</v>
      </c>
      <c r="J233" s="1"/>
      <c r="K233" s="1"/>
      <c r="L233" s="1"/>
      <c r="M233" s="1"/>
      <c r="N233" s="1"/>
      <c r="O233" s="1"/>
      <c r="P233" s="1"/>
      <c r="Q233" s="1"/>
      <c r="R233" s="1"/>
      <c r="S233" s="1"/>
      <c r="T233" s="1"/>
      <c r="U233" s="1"/>
      <c r="V233" s="1"/>
      <c r="W233" s="1"/>
      <c r="X233" s="1"/>
      <c r="Y233" s="1"/>
      <c r="Z233" s="1"/>
    </row>
    <row r="234" spans="1:26" ht="13.5" customHeight="1">
      <c r="A234" s="112">
        <f t="shared" si="5"/>
        <v>0</v>
      </c>
      <c r="B234" s="107"/>
      <c r="C234" s="108" t="e">
        <f t="shared" si="1"/>
        <v>#N/A</v>
      </c>
      <c r="D234" s="109">
        <f t="shared" si="2"/>
        <v>0</v>
      </c>
      <c r="E234" s="113">
        <f t="shared" si="6"/>
        <v>0</v>
      </c>
      <c r="F234" s="107"/>
      <c r="G234" s="108" t="e">
        <f t="shared" si="3"/>
        <v>#N/A</v>
      </c>
      <c r="H234" s="109">
        <f t="shared" si="4"/>
        <v>0</v>
      </c>
      <c r="I234" s="109">
        <f t="shared" si="7"/>
        <v>0</v>
      </c>
      <c r="J234" s="1"/>
      <c r="K234" s="1"/>
      <c r="L234" s="1"/>
      <c r="M234" s="1"/>
      <c r="N234" s="1"/>
      <c r="O234" s="1"/>
      <c r="P234" s="1"/>
      <c r="Q234" s="1"/>
      <c r="R234" s="1"/>
      <c r="S234" s="1"/>
      <c r="T234" s="1"/>
      <c r="U234" s="1"/>
      <c r="V234" s="1"/>
      <c r="W234" s="1"/>
      <c r="X234" s="1"/>
      <c r="Y234" s="1"/>
      <c r="Z234" s="1"/>
    </row>
    <row r="235" spans="1:26" ht="13.5" customHeight="1">
      <c r="A235" s="97"/>
      <c r="B235" s="90"/>
      <c r="C235" s="97"/>
      <c r="D235" s="89" t="str">
        <f>IF($E$235="","","Minor Storage Volume (cubic ft.): ")</f>
        <v/>
      </c>
      <c r="E235" s="114" t="str">
        <f>IF($E$236="","",$E$236*43560)</f>
        <v/>
      </c>
      <c r="F235" s="97"/>
      <c r="G235" s="97"/>
      <c r="H235" s="89" t="str">
        <f>IF(I235="","","Major Storage Volume (cubic ft.): ")</f>
        <v/>
      </c>
      <c r="I235" s="115" t="str">
        <f>IF($I$236="","",$I$236*43560)</f>
        <v/>
      </c>
      <c r="J235" s="1"/>
      <c r="K235" s="1"/>
      <c r="L235" s="1"/>
      <c r="M235" s="1"/>
      <c r="N235" s="1"/>
      <c r="O235" s="1"/>
      <c r="P235" s="1"/>
      <c r="Q235" s="1"/>
      <c r="R235" s="1"/>
      <c r="S235" s="1"/>
      <c r="T235" s="1"/>
      <c r="U235" s="1"/>
      <c r="V235" s="1"/>
      <c r="W235" s="1"/>
      <c r="X235" s="1"/>
      <c r="Y235" s="1"/>
      <c r="Z235" s="1"/>
    </row>
    <row r="236" spans="1:26" ht="13.5" customHeight="1">
      <c r="A236" s="97"/>
      <c r="B236" s="97"/>
      <c r="C236" s="97"/>
      <c r="D236" s="89" t="str">
        <f>IF($E$236="","","Minor Storage Volume (acre-ft.): ")</f>
        <v/>
      </c>
      <c r="E236" s="116" t="str">
        <f>IF(ROUND(MAX($E$17:$E$234),4)=0,"",(ROUND(MAX($E$17:$E$234),4)))</f>
        <v/>
      </c>
      <c r="F236" s="97"/>
      <c r="G236" s="97"/>
      <c r="H236" s="89" t="str">
        <f>IF(I236="","","Major Storage Volume (acre-ft.): ")</f>
        <v/>
      </c>
      <c r="I236" s="116" t="str">
        <f>IF(ROUND(MAX($I$17:$I$234),4)=0,"",ROUND(MAX($I$17:$I$234),4))</f>
        <v/>
      </c>
      <c r="J236" s="1"/>
      <c r="K236" s="1"/>
      <c r="L236" s="1"/>
      <c r="M236" s="1"/>
      <c r="N236" s="1"/>
      <c r="O236" s="1"/>
      <c r="P236" s="1"/>
      <c r="Q236" s="1"/>
      <c r="R236" s="1"/>
      <c r="S236" s="1"/>
      <c r="T236" s="1"/>
      <c r="U236" s="1"/>
      <c r="V236" s="1"/>
      <c r="W236" s="1"/>
      <c r="X236" s="1"/>
      <c r="Y236" s="1"/>
      <c r="Z236" s="1"/>
    </row>
    <row r="237" spans="1:26" ht="13.5" customHeight="1">
      <c r="A237" s="562" t="s">
        <v>140</v>
      </c>
      <c r="B237" s="550"/>
      <c r="C237" s="550"/>
      <c r="D237" s="550"/>
      <c r="E237" s="550"/>
      <c r="F237" s="550"/>
      <c r="G237" s="550"/>
      <c r="H237" s="550"/>
      <c r="I237" s="551"/>
      <c r="J237" s="1"/>
      <c r="K237" s="1"/>
      <c r="L237" s="1"/>
      <c r="M237" s="1"/>
      <c r="N237" s="1"/>
      <c r="O237" s="1"/>
      <c r="P237" s="1"/>
      <c r="Q237" s="1"/>
      <c r="R237" s="1"/>
      <c r="S237" s="1"/>
      <c r="T237" s="1"/>
      <c r="U237" s="1"/>
      <c r="V237" s="1"/>
      <c r="W237" s="1"/>
      <c r="X237" s="1"/>
      <c r="Y237" s="1"/>
      <c r="Z237" s="1"/>
    </row>
    <row r="238" spans="1:26" ht="13.5" customHeight="1">
      <c r="A238" s="1"/>
      <c r="B238" s="1"/>
      <c r="C238" s="3"/>
      <c r="D238" s="3"/>
      <c r="E238" s="3"/>
      <c r="F238" s="3"/>
      <c r="G238" s="3"/>
      <c r="H238" s="3"/>
      <c r="I238" s="3"/>
      <c r="J238" s="1"/>
      <c r="K238" s="1"/>
      <c r="L238" s="1"/>
      <c r="M238" s="1"/>
      <c r="N238" s="1"/>
      <c r="O238" s="1"/>
      <c r="P238" s="1"/>
      <c r="Q238" s="1"/>
      <c r="R238" s="1"/>
      <c r="S238" s="1"/>
      <c r="T238" s="1"/>
      <c r="U238" s="1"/>
      <c r="V238" s="1"/>
      <c r="W238" s="1"/>
      <c r="X238" s="1"/>
      <c r="Y238" s="1"/>
      <c r="Z238" s="1"/>
    </row>
    <row r="239" spans="1:26" ht="13.5" customHeight="1">
      <c r="A239" s="1"/>
      <c r="B239" s="117"/>
      <c r="C239" s="3"/>
      <c r="D239" s="3"/>
      <c r="E239" s="3"/>
      <c r="F239" s="3"/>
      <c r="G239" s="3"/>
      <c r="H239" s="3"/>
      <c r="I239" s="3"/>
      <c r="J239" s="1"/>
      <c r="K239" s="1"/>
      <c r="L239" s="1"/>
      <c r="M239" s="1"/>
      <c r="N239" s="1"/>
      <c r="O239" s="1"/>
      <c r="P239" s="1"/>
      <c r="Q239" s="1"/>
      <c r="R239" s="1"/>
      <c r="S239" s="1"/>
      <c r="T239" s="1"/>
      <c r="U239" s="1"/>
      <c r="V239" s="1"/>
      <c r="W239" s="1"/>
      <c r="X239" s="1"/>
      <c r="Y239" s="1"/>
      <c r="Z239" s="1"/>
    </row>
    <row r="240" spans="1:26" ht="13.5" customHeight="1">
      <c r="A240" s="1"/>
      <c r="B240" s="117"/>
      <c r="C240" s="3"/>
      <c r="D240" s="3"/>
      <c r="E240" s="3"/>
      <c r="F240" s="3"/>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17"/>
      <c r="C241" s="3"/>
      <c r="D241" s="3"/>
      <c r="E241" s="3"/>
      <c r="F241" s="3"/>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17"/>
      <c r="C242" s="3"/>
      <c r="D242" s="3"/>
      <c r="E242" s="3"/>
      <c r="F242" s="3"/>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17"/>
      <c r="C243" s="3"/>
      <c r="D243" s="3"/>
      <c r="E243" s="3"/>
      <c r="F243" s="3"/>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17"/>
      <c r="C244" s="3"/>
      <c r="D244" s="3"/>
      <c r="E244" s="3"/>
      <c r="F244" s="3"/>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17"/>
      <c r="C245" s="3"/>
      <c r="D245" s="3"/>
      <c r="E245" s="3"/>
      <c r="F245" s="3"/>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17"/>
      <c r="C246" s="3"/>
      <c r="D246" s="3"/>
      <c r="E246" s="3"/>
      <c r="F246" s="3"/>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17"/>
      <c r="C247" s="3"/>
      <c r="D247" s="3"/>
      <c r="E247" s="3"/>
      <c r="F247" s="3"/>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17"/>
      <c r="C248" s="3"/>
      <c r="D248" s="3"/>
      <c r="E248" s="3"/>
      <c r="F248" s="3"/>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17"/>
      <c r="C249" s="3"/>
      <c r="D249" s="3"/>
      <c r="E249" s="3"/>
      <c r="F249" s="3"/>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17"/>
      <c r="C250" s="3"/>
      <c r="D250" s="3"/>
      <c r="E250" s="3"/>
      <c r="F250" s="3"/>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17"/>
      <c r="C251" s="3"/>
      <c r="D251" s="3"/>
      <c r="E251" s="3"/>
      <c r="F251" s="3"/>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17"/>
      <c r="C252" s="3"/>
      <c r="D252" s="3"/>
      <c r="E252" s="3"/>
      <c r="F252" s="3"/>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17"/>
      <c r="C253" s="3"/>
      <c r="D253" s="3"/>
      <c r="E253" s="3"/>
      <c r="F253" s="3"/>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17"/>
      <c r="C254" s="3"/>
      <c r="D254" s="3"/>
      <c r="E254" s="3"/>
      <c r="F254" s="3"/>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17"/>
      <c r="C255" s="3"/>
      <c r="D255" s="3"/>
      <c r="E255" s="3"/>
      <c r="F255" s="3"/>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17"/>
      <c r="C256" s="3"/>
      <c r="D256" s="3"/>
      <c r="E256" s="3"/>
      <c r="F256" s="3"/>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17"/>
      <c r="C257" s="3"/>
      <c r="D257" s="3"/>
      <c r="E257" s="3"/>
      <c r="F257" s="3"/>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17"/>
      <c r="C258" s="3"/>
      <c r="D258" s="3"/>
      <c r="E258" s="3"/>
      <c r="F258" s="3"/>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17"/>
      <c r="C259" s="3"/>
      <c r="D259" s="3"/>
      <c r="E259" s="3"/>
      <c r="F259" s="3"/>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17"/>
      <c r="C260" s="3"/>
      <c r="D260" s="3"/>
      <c r="E260" s="3"/>
      <c r="F260" s="3"/>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17"/>
      <c r="C261" s="3"/>
      <c r="D261" s="3"/>
      <c r="E261" s="3"/>
      <c r="F261" s="3"/>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17"/>
      <c r="C262" s="3"/>
      <c r="D262" s="3"/>
      <c r="E262" s="3"/>
      <c r="F262" s="3"/>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17"/>
      <c r="C263" s="3"/>
      <c r="D263" s="3"/>
      <c r="E263" s="3"/>
      <c r="F263" s="3"/>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17"/>
      <c r="C264" s="3"/>
      <c r="D264" s="3"/>
      <c r="E264" s="3"/>
      <c r="F264" s="3"/>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17"/>
      <c r="C265" s="3"/>
      <c r="D265" s="3"/>
      <c r="E265" s="3"/>
      <c r="F265" s="3"/>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17"/>
      <c r="C266" s="3"/>
      <c r="D266" s="3"/>
      <c r="E266" s="3"/>
      <c r="F266" s="3"/>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17"/>
      <c r="C267" s="3"/>
      <c r="D267" s="3"/>
      <c r="E267" s="3"/>
      <c r="F267" s="3"/>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17"/>
      <c r="C268" s="3"/>
      <c r="D268" s="3"/>
      <c r="E268" s="3"/>
      <c r="F268" s="3"/>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17"/>
      <c r="C269" s="3"/>
      <c r="D269" s="3"/>
      <c r="E269" s="3"/>
      <c r="F269" s="3"/>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17"/>
      <c r="C270" s="3"/>
      <c r="D270" s="3"/>
      <c r="E270" s="3"/>
      <c r="F270" s="3"/>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17"/>
      <c r="C271" s="3"/>
      <c r="D271" s="3"/>
      <c r="E271" s="3"/>
      <c r="F271" s="3"/>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17"/>
      <c r="C272" s="3"/>
      <c r="D272" s="3"/>
      <c r="E272" s="3"/>
      <c r="F272" s="3"/>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17"/>
      <c r="C273" s="3"/>
      <c r="D273" s="3"/>
      <c r="E273" s="3"/>
      <c r="F273" s="3"/>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17"/>
      <c r="C274" s="3"/>
      <c r="D274" s="3"/>
      <c r="E274" s="3"/>
      <c r="F274" s="3"/>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17"/>
      <c r="C275" s="3"/>
      <c r="D275" s="3"/>
      <c r="E275" s="3"/>
      <c r="F275" s="3"/>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17"/>
      <c r="C276" s="3"/>
      <c r="D276" s="3"/>
      <c r="E276" s="3"/>
      <c r="F276" s="3"/>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17"/>
      <c r="C277" s="3"/>
      <c r="D277" s="3"/>
      <c r="E277" s="3"/>
      <c r="F277" s="3"/>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17"/>
      <c r="C278" s="3"/>
      <c r="D278" s="3"/>
      <c r="E278" s="3"/>
      <c r="F278" s="3"/>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17"/>
      <c r="C279" s="3"/>
      <c r="D279" s="3"/>
      <c r="E279" s="3"/>
      <c r="F279" s="3"/>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17"/>
      <c r="C280" s="3"/>
      <c r="D280" s="3"/>
      <c r="E280" s="3"/>
      <c r="F280" s="3"/>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17"/>
      <c r="C281" s="3"/>
      <c r="D281" s="3"/>
      <c r="E281" s="3"/>
      <c r="F281" s="3"/>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17"/>
      <c r="C282" s="3"/>
      <c r="D282" s="3"/>
      <c r="E282" s="3"/>
      <c r="F282" s="3"/>
      <c r="G282" s="3"/>
      <c r="H282" s="3"/>
      <c r="I282" s="3"/>
      <c r="J282" s="1"/>
      <c r="K282" s="1"/>
      <c r="L282" s="1"/>
      <c r="M282" s="1"/>
      <c r="N282" s="1"/>
      <c r="O282" s="1"/>
      <c r="P282" s="1"/>
      <c r="Q282" s="1"/>
      <c r="R282" s="1"/>
      <c r="S282" s="1"/>
      <c r="T282" s="1"/>
      <c r="U282" s="1"/>
      <c r="V282" s="1"/>
      <c r="W282" s="1"/>
      <c r="X282" s="1"/>
      <c r="Y282" s="1"/>
      <c r="Z282" s="1"/>
    </row>
    <row r="283" spans="1:26" ht="12" customHeight="1">
      <c r="A283" s="1"/>
      <c r="B283" s="117"/>
      <c r="C283" s="3"/>
      <c r="D283" s="3"/>
      <c r="E283" s="3"/>
      <c r="F283" s="3"/>
      <c r="G283" s="3"/>
      <c r="H283" s="3"/>
      <c r="I283" s="3"/>
      <c r="J283" s="1"/>
      <c r="K283" s="1"/>
      <c r="L283" s="1"/>
      <c r="M283" s="1"/>
      <c r="N283" s="1"/>
      <c r="O283" s="1"/>
      <c r="P283" s="1"/>
      <c r="Q283" s="1"/>
      <c r="R283" s="1"/>
      <c r="S283" s="1"/>
      <c r="T283" s="1"/>
      <c r="U283" s="1"/>
      <c r="V283" s="1"/>
      <c r="W283" s="1"/>
      <c r="X283" s="1"/>
      <c r="Y283" s="1"/>
      <c r="Z283" s="1"/>
    </row>
    <row r="284" spans="1:26" ht="12" customHeight="1">
      <c r="A284" s="1"/>
      <c r="B284" s="117"/>
      <c r="C284" s="3"/>
      <c r="D284" s="3"/>
      <c r="E284" s="3"/>
      <c r="F284" s="3"/>
      <c r="G284" s="3"/>
      <c r="H284" s="3"/>
      <c r="I284" s="3"/>
      <c r="J284" s="1"/>
      <c r="K284" s="1"/>
      <c r="L284" s="1"/>
      <c r="M284" s="1"/>
      <c r="N284" s="1"/>
      <c r="O284" s="1"/>
      <c r="P284" s="1"/>
      <c r="Q284" s="1"/>
      <c r="R284" s="1"/>
      <c r="S284" s="1"/>
      <c r="T284" s="1"/>
      <c r="U284" s="1"/>
      <c r="V284" s="1"/>
      <c r="W284" s="1"/>
      <c r="X284" s="1"/>
      <c r="Y284" s="1"/>
      <c r="Z284" s="1"/>
    </row>
    <row r="285" spans="1:26" ht="12" customHeight="1">
      <c r="A285" s="1"/>
      <c r="B285" s="117"/>
      <c r="C285" s="3"/>
      <c r="D285" s="3"/>
      <c r="E285" s="3"/>
      <c r="F285" s="3"/>
      <c r="G285" s="3"/>
      <c r="H285" s="3"/>
      <c r="I285" s="3"/>
      <c r="J285" s="1"/>
      <c r="K285" s="1"/>
      <c r="L285" s="1"/>
      <c r="M285" s="1"/>
      <c r="N285" s="1"/>
      <c r="O285" s="1"/>
      <c r="P285" s="1"/>
      <c r="Q285" s="1"/>
      <c r="R285" s="1"/>
      <c r="S285" s="1"/>
      <c r="T285" s="1"/>
      <c r="U285" s="1"/>
      <c r="V285" s="1"/>
      <c r="W285" s="1"/>
      <c r="X285" s="1"/>
      <c r="Y285" s="1"/>
      <c r="Z285" s="1"/>
    </row>
    <row r="286" spans="1:26" ht="12" customHeight="1">
      <c r="A286" s="1"/>
      <c r="B286" s="117"/>
      <c r="C286" s="3"/>
      <c r="D286" s="3"/>
      <c r="E286" s="3"/>
      <c r="F286" s="3"/>
      <c r="G286" s="3"/>
      <c r="H286" s="3"/>
      <c r="I286" s="3"/>
      <c r="J286" s="1"/>
      <c r="K286" s="1"/>
      <c r="L286" s="1"/>
      <c r="M286" s="1"/>
      <c r="N286" s="1"/>
      <c r="O286" s="1"/>
      <c r="P286" s="1"/>
      <c r="Q286" s="1"/>
      <c r="R286" s="1"/>
      <c r="S286" s="1"/>
      <c r="T286" s="1"/>
      <c r="U286" s="1"/>
      <c r="V286" s="1"/>
      <c r="W286" s="1"/>
      <c r="X286" s="1"/>
      <c r="Y286" s="1"/>
      <c r="Z286" s="1"/>
    </row>
    <row r="287" spans="1:26" ht="12" customHeight="1">
      <c r="A287" s="1"/>
      <c r="B287" s="117"/>
      <c r="C287" s="3"/>
      <c r="D287" s="3"/>
      <c r="E287" s="3"/>
      <c r="F287" s="3"/>
      <c r="G287" s="3"/>
      <c r="H287" s="3"/>
      <c r="I287" s="3"/>
      <c r="J287" s="1"/>
      <c r="K287" s="1"/>
      <c r="L287" s="1"/>
      <c r="M287" s="1"/>
      <c r="N287" s="1"/>
      <c r="O287" s="1"/>
      <c r="P287" s="1"/>
      <c r="Q287" s="1"/>
      <c r="R287" s="1"/>
      <c r="S287" s="1"/>
      <c r="T287" s="1"/>
      <c r="U287" s="1"/>
      <c r="V287" s="1"/>
      <c r="W287" s="1"/>
      <c r="X287" s="1"/>
      <c r="Y287" s="1"/>
      <c r="Z287" s="1"/>
    </row>
    <row r="288" spans="1:26" ht="12" customHeight="1">
      <c r="A288" s="1"/>
      <c r="B288" s="117"/>
      <c r="C288" s="3"/>
      <c r="D288" s="3"/>
      <c r="E288" s="3"/>
      <c r="F288" s="3"/>
      <c r="G288" s="3"/>
      <c r="H288" s="3"/>
      <c r="I288" s="3"/>
      <c r="J288" s="1"/>
      <c r="K288" s="1"/>
      <c r="L288" s="1"/>
      <c r="M288" s="1"/>
      <c r="N288" s="1"/>
      <c r="O288" s="1"/>
      <c r="P288" s="1"/>
      <c r="Q288" s="1"/>
      <c r="R288" s="1"/>
      <c r="S288" s="1"/>
      <c r="T288" s="1"/>
      <c r="U288" s="1"/>
      <c r="V288" s="1"/>
      <c r="W288" s="1"/>
      <c r="X288" s="1"/>
      <c r="Y288" s="1"/>
      <c r="Z288" s="1"/>
    </row>
    <row r="289" spans="1:26" ht="12" customHeight="1">
      <c r="A289" s="1"/>
      <c r="B289" s="117"/>
      <c r="C289" s="3"/>
      <c r="D289" s="3"/>
      <c r="E289" s="3"/>
      <c r="F289" s="3"/>
      <c r="G289" s="3"/>
      <c r="H289" s="3"/>
      <c r="I289" s="3"/>
      <c r="J289" s="1"/>
      <c r="K289" s="1"/>
      <c r="L289" s="1"/>
      <c r="M289" s="1"/>
      <c r="N289" s="1"/>
      <c r="O289" s="1"/>
      <c r="P289" s="1"/>
      <c r="Q289" s="1"/>
      <c r="R289" s="1"/>
      <c r="S289" s="1"/>
      <c r="T289" s="1"/>
      <c r="U289" s="1"/>
      <c r="V289" s="1"/>
      <c r="W289" s="1"/>
      <c r="X289" s="1"/>
      <c r="Y289" s="1"/>
      <c r="Z289" s="1"/>
    </row>
    <row r="290" spans="1:26" ht="12" customHeight="1">
      <c r="A290" s="1"/>
      <c r="B290" s="117"/>
      <c r="C290" s="3"/>
      <c r="D290" s="3"/>
      <c r="E290" s="3"/>
      <c r="F290" s="3"/>
      <c r="G290" s="3"/>
      <c r="H290" s="3"/>
      <c r="I290" s="3"/>
      <c r="J290" s="1"/>
      <c r="K290" s="1"/>
      <c r="L290" s="1"/>
      <c r="M290" s="1"/>
      <c r="N290" s="1"/>
      <c r="O290" s="1"/>
      <c r="P290" s="1"/>
      <c r="Q290" s="1"/>
      <c r="R290" s="1"/>
      <c r="S290" s="1"/>
      <c r="T290" s="1"/>
      <c r="U290" s="1"/>
      <c r="V290" s="1"/>
      <c r="W290" s="1"/>
      <c r="X290" s="1"/>
      <c r="Y290" s="1"/>
      <c r="Z290" s="1"/>
    </row>
    <row r="291" spans="1:26" ht="12" customHeight="1">
      <c r="A291" s="1"/>
      <c r="B291" s="117"/>
      <c r="C291" s="3"/>
      <c r="D291" s="3"/>
      <c r="E291" s="3"/>
      <c r="F291" s="3"/>
      <c r="G291" s="3"/>
      <c r="H291" s="3"/>
      <c r="I291" s="3"/>
      <c r="J291" s="1"/>
      <c r="K291" s="1"/>
      <c r="L291" s="1"/>
      <c r="M291" s="1"/>
      <c r="N291" s="1"/>
      <c r="O291" s="1"/>
      <c r="P291" s="1"/>
      <c r="Q291" s="1"/>
      <c r="R291" s="1"/>
      <c r="S291" s="1"/>
      <c r="T291" s="1"/>
      <c r="U291" s="1"/>
      <c r="V291" s="1"/>
      <c r="W291" s="1"/>
      <c r="X291" s="1"/>
      <c r="Y291" s="1"/>
      <c r="Z291" s="1"/>
    </row>
    <row r="292" spans="1:26" ht="12" customHeight="1">
      <c r="A292" s="1"/>
      <c r="B292" s="117"/>
      <c r="C292" s="3"/>
      <c r="D292" s="3"/>
      <c r="E292" s="3"/>
      <c r="F292" s="3"/>
      <c r="G292" s="3"/>
      <c r="H292" s="3"/>
      <c r="I292" s="3"/>
      <c r="J292" s="1"/>
      <c r="K292" s="1"/>
      <c r="L292" s="1"/>
      <c r="M292" s="1"/>
      <c r="N292" s="1"/>
      <c r="O292" s="1"/>
      <c r="P292" s="1"/>
      <c r="Q292" s="1"/>
      <c r="R292" s="1"/>
      <c r="S292" s="1"/>
      <c r="T292" s="1"/>
      <c r="U292" s="1"/>
      <c r="V292" s="1"/>
      <c r="W292" s="1"/>
      <c r="X292" s="1"/>
      <c r="Y292" s="1"/>
      <c r="Z292" s="1"/>
    </row>
    <row r="293" spans="1:26" ht="12" customHeight="1">
      <c r="A293" s="1"/>
      <c r="B293" s="117"/>
      <c r="C293" s="3"/>
      <c r="D293" s="3"/>
      <c r="E293" s="3"/>
      <c r="F293" s="3"/>
      <c r="G293" s="3"/>
      <c r="H293" s="3"/>
      <c r="I293" s="3"/>
      <c r="J293" s="1"/>
      <c r="K293" s="1"/>
      <c r="L293" s="1"/>
      <c r="M293" s="1"/>
      <c r="N293" s="1"/>
      <c r="O293" s="1"/>
      <c r="P293" s="1"/>
      <c r="Q293" s="1"/>
      <c r="R293" s="1"/>
      <c r="S293" s="1"/>
      <c r="T293" s="1"/>
      <c r="U293" s="1"/>
      <c r="V293" s="1"/>
      <c r="W293" s="1"/>
      <c r="X293" s="1"/>
      <c r="Y293" s="1"/>
      <c r="Z293" s="1"/>
    </row>
    <row r="294" spans="1:26" ht="12" customHeight="1">
      <c r="A294" s="1"/>
      <c r="B294" s="117"/>
      <c r="C294" s="3"/>
      <c r="D294" s="3"/>
      <c r="E294" s="3"/>
      <c r="F294" s="3"/>
      <c r="G294" s="3"/>
      <c r="H294" s="3"/>
      <c r="I294" s="3"/>
      <c r="J294" s="1"/>
      <c r="K294" s="1"/>
      <c r="L294" s="1"/>
      <c r="M294" s="1"/>
      <c r="N294" s="1"/>
      <c r="O294" s="1"/>
      <c r="P294" s="1"/>
      <c r="Q294" s="1"/>
      <c r="R294" s="1"/>
      <c r="S294" s="1"/>
      <c r="T294" s="1"/>
      <c r="U294" s="1"/>
      <c r="V294" s="1"/>
      <c r="W294" s="1"/>
      <c r="X294" s="1"/>
      <c r="Y294" s="1"/>
      <c r="Z294" s="1"/>
    </row>
    <row r="295" spans="1:26" ht="12" customHeight="1">
      <c r="A295" s="1"/>
      <c r="B295" s="117"/>
      <c r="C295" s="3"/>
      <c r="D295" s="3"/>
      <c r="E295" s="3"/>
      <c r="F295" s="3"/>
      <c r="G295" s="3"/>
      <c r="H295" s="3"/>
      <c r="I295" s="3"/>
      <c r="J295" s="1"/>
      <c r="K295" s="1"/>
      <c r="L295" s="1"/>
      <c r="M295" s="1"/>
      <c r="N295" s="1"/>
      <c r="O295" s="1"/>
      <c r="P295" s="1"/>
      <c r="Q295" s="1"/>
      <c r="R295" s="1"/>
      <c r="S295" s="1"/>
      <c r="T295" s="1"/>
      <c r="U295" s="1"/>
      <c r="V295" s="1"/>
      <c r="W295" s="1"/>
      <c r="X295" s="1"/>
      <c r="Y295" s="1"/>
      <c r="Z295" s="1"/>
    </row>
    <row r="296" spans="1:26" ht="12" customHeight="1">
      <c r="A296" s="1"/>
      <c r="B296" s="117"/>
      <c r="C296" s="3"/>
      <c r="D296" s="3"/>
      <c r="E296" s="3"/>
      <c r="F296" s="3"/>
      <c r="G296" s="3"/>
      <c r="H296" s="3"/>
      <c r="I296" s="3"/>
      <c r="J296" s="1"/>
      <c r="K296" s="1"/>
      <c r="L296" s="1"/>
      <c r="M296" s="1"/>
      <c r="N296" s="1"/>
      <c r="O296" s="1"/>
      <c r="P296" s="1"/>
      <c r="Q296" s="1"/>
      <c r="R296" s="1"/>
      <c r="S296" s="1"/>
      <c r="T296" s="1"/>
      <c r="U296" s="1"/>
      <c r="V296" s="1"/>
      <c r="W296" s="1"/>
      <c r="X296" s="1"/>
      <c r="Y296" s="1"/>
      <c r="Z296" s="1"/>
    </row>
    <row r="297" spans="1:26" ht="12" customHeight="1">
      <c r="A297" s="1"/>
      <c r="B297" s="117"/>
      <c r="C297" s="3"/>
      <c r="D297" s="3"/>
      <c r="E297" s="3"/>
      <c r="F297" s="3"/>
      <c r="G297" s="3"/>
      <c r="H297" s="3"/>
      <c r="I297" s="3"/>
      <c r="J297" s="1"/>
      <c r="K297" s="1"/>
      <c r="L297" s="1"/>
      <c r="M297" s="1"/>
      <c r="N297" s="1"/>
      <c r="O297" s="1"/>
      <c r="P297" s="1"/>
      <c r="Q297" s="1"/>
      <c r="R297" s="1"/>
      <c r="S297" s="1"/>
      <c r="T297" s="1"/>
      <c r="U297" s="1"/>
      <c r="V297" s="1"/>
      <c r="W297" s="1"/>
      <c r="X297" s="1"/>
      <c r="Y297" s="1"/>
      <c r="Z297" s="1"/>
    </row>
    <row r="298" spans="1:26" ht="12" customHeight="1">
      <c r="A298" s="1"/>
      <c r="B298" s="117"/>
      <c r="C298" s="3"/>
      <c r="D298" s="3"/>
      <c r="E298" s="3"/>
      <c r="F298" s="3"/>
      <c r="G298" s="3"/>
      <c r="H298" s="3"/>
      <c r="I298" s="3"/>
      <c r="J298" s="1"/>
      <c r="K298" s="1"/>
      <c r="L298" s="1"/>
      <c r="M298" s="1"/>
      <c r="N298" s="1"/>
      <c r="O298" s="1"/>
      <c r="P298" s="1"/>
      <c r="Q298" s="1"/>
      <c r="R298" s="1"/>
      <c r="S298" s="1"/>
      <c r="T298" s="1"/>
      <c r="U298" s="1"/>
      <c r="V298" s="1"/>
      <c r="W298" s="1"/>
      <c r="X298" s="1"/>
      <c r="Y298" s="1"/>
      <c r="Z298" s="1"/>
    </row>
    <row r="299" spans="1:26" ht="12" customHeight="1">
      <c r="A299" s="1"/>
      <c r="B299" s="117"/>
      <c r="C299" s="3"/>
      <c r="D299" s="3"/>
      <c r="E299" s="3"/>
      <c r="F299" s="3"/>
      <c r="G299" s="3"/>
      <c r="H299" s="3"/>
      <c r="I299" s="3"/>
      <c r="J299" s="1"/>
      <c r="K299" s="1"/>
      <c r="L299" s="1"/>
      <c r="M299" s="1"/>
      <c r="N299" s="1"/>
      <c r="O299" s="1"/>
      <c r="P299" s="1"/>
      <c r="Q299" s="1"/>
      <c r="R299" s="1"/>
      <c r="S299" s="1"/>
      <c r="T299" s="1"/>
      <c r="U299" s="1"/>
      <c r="V299" s="1"/>
      <c r="W299" s="1"/>
      <c r="X299" s="1"/>
      <c r="Y299" s="1"/>
      <c r="Z299" s="1"/>
    </row>
    <row r="300" spans="1:26" ht="12" customHeight="1">
      <c r="A300" s="1"/>
      <c r="B300" s="117"/>
      <c r="C300" s="3"/>
      <c r="D300" s="3"/>
      <c r="E300" s="3"/>
      <c r="F300" s="3"/>
      <c r="G300" s="3"/>
      <c r="H300" s="3"/>
      <c r="I300" s="3"/>
      <c r="J300" s="1"/>
      <c r="K300" s="1"/>
      <c r="L300" s="1"/>
      <c r="M300" s="1"/>
      <c r="N300" s="1"/>
      <c r="O300" s="1"/>
      <c r="P300" s="1"/>
      <c r="Q300" s="1"/>
      <c r="R300" s="1"/>
      <c r="S300" s="1"/>
      <c r="T300" s="1"/>
      <c r="U300" s="1"/>
      <c r="V300" s="1"/>
      <c r="W300" s="1"/>
      <c r="X300" s="1"/>
      <c r="Y300" s="1"/>
      <c r="Z300" s="1"/>
    </row>
    <row r="301" spans="1:26" ht="12" customHeight="1">
      <c r="A301" s="1"/>
      <c r="B301" s="117"/>
      <c r="C301" s="3"/>
      <c r="D301" s="3"/>
      <c r="E301" s="3"/>
      <c r="F301" s="3"/>
      <c r="G301" s="3"/>
      <c r="H301" s="3"/>
      <c r="I301" s="3"/>
      <c r="J301" s="1"/>
      <c r="K301" s="1"/>
      <c r="L301" s="1"/>
      <c r="M301" s="1"/>
      <c r="N301" s="1"/>
      <c r="O301" s="1"/>
      <c r="P301" s="1"/>
      <c r="Q301" s="1"/>
      <c r="R301" s="1"/>
      <c r="S301" s="1"/>
      <c r="T301" s="1"/>
      <c r="U301" s="1"/>
      <c r="V301" s="1"/>
      <c r="W301" s="1"/>
      <c r="X301" s="1"/>
      <c r="Y301" s="1"/>
      <c r="Z301" s="1"/>
    </row>
    <row r="302" spans="1:26" ht="12" customHeight="1">
      <c r="A302" s="1"/>
      <c r="B302" s="117"/>
      <c r="C302" s="3"/>
      <c r="D302" s="3"/>
      <c r="E302" s="3"/>
      <c r="F302" s="3"/>
      <c r="G302" s="3"/>
      <c r="H302" s="3"/>
      <c r="I302" s="3"/>
      <c r="J302" s="1"/>
      <c r="K302" s="1"/>
      <c r="L302" s="1"/>
      <c r="M302" s="1"/>
      <c r="N302" s="1"/>
      <c r="O302" s="1"/>
      <c r="P302" s="1"/>
      <c r="Q302" s="1"/>
      <c r="R302" s="1"/>
      <c r="S302" s="1"/>
      <c r="T302" s="1"/>
      <c r="U302" s="1"/>
      <c r="V302" s="1"/>
      <c r="W302" s="1"/>
      <c r="X302" s="1"/>
      <c r="Y302" s="1"/>
      <c r="Z302" s="1"/>
    </row>
    <row r="303" spans="1:26" ht="12" customHeight="1">
      <c r="A303" s="1"/>
      <c r="B303" s="117"/>
      <c r="C303" s="3"/>
      <c r="D303" s="3"/>
      <c r="E303" s="3"/>
      <c r="F303" s="3"/>
      <c r="G303" s="3"/>
      <c r="H303" s="3"/>
      <c r="I303" s="3"/>
      <c r="J303" s="1"/>
      <c r="K303" s="1"/>
      <c r="L303" s="1"/>
      <c r="M303" s="1"/>
      <c r="N303" s="1"/>
      <c r="O303" s="1"/>
      <c r="P303" s="1"/>
      <c r="Q303" s="1"/>
      <c r="R303" s="1"/>
      <c r="S303" s="1"/>
      <c r="T303" s="1"/>
      <c r="U303" s="1"/>
      <c r="V303" s="1"/>
      <c r="W303" s="1"/>
      <c r="X303" s="1"/>
      <c r="Y303" s="1"/>
      <c r="Z303" s="1"/>
    </row>
    <row r="304" spans="1:26" ht="12" customHeight="1">
      <c r="A304" s="1"/>
      <c r="B304" s="117"/>
      <c r="C304" s="3"/>
      <c r="D304" s="3"/>
      <c r="E304" s="3"/>
      <c r="F304" s="3"/>
      <c r="G304" s="3"/>
      <c r="H304" s="3"/>
      <c r="I304" s="3"/>
      <c r="J304" s="1"/>
      <c r="K304" s="1"/>
      <c r="L304" s="1"/>
      <c r="M304" s="1"/>
      <c r="N304" s="1"/>
      <c r="O304" s="1"/>
      <c r="P304" s="1"/>
      <c r="Q304" s="1"/>
      <c r="R304" s="1"/>
      <c r="S304" s="1"/>
      <c r="T304" s="1"/>
      <c r="U304" s="1"/>
      <c r="V304" s="1"/>
      <c r="W304" s="1"/>
      <c r="X304" s="1"/>
      <c r="Y304" s="1"/>
      <c r="Z304" s="1"/>
    </row>
    <row r="305" spans="1:26" ht="12" customHeight="1">
      <c r="A305" s="1"/>
      <c r="B305" s="117"/>
      <c r="C305" s="3"/>
      <c r="D305" s="3"/>
      <c r="E305" s="3"/>
      <c r="F305" s="3"/>
      <c r="G305" s="3"/>
      <c r="H305" s="3"/>
      <c r="I305" s="3"/>
      <c r="J305" s="1"/>
      <c r="K305" s="1"/>
      <c r="L305" s="1"/>
      <c r="M305" s="1"/>
      <c r="N305" s="1"/>
      <c r="O305" s="1"/>
      <c r="P305" s="1"/>
      <c r="Q305" s="1"/>
      <c r="R305" s="1"/>
      <c r="S305" s="1"/>
      <c r="T305" s="1"/>
      <c r="U305" s="1"/>
      <c r="V305" s="1"/>
      <c r="W305" s="1"/>
      <c r="X305" s="1"/>
      <c r="Y305" s="1"/>
      <c r="Z305" s="1"/>
    </row>
    <row r="306" spans="1:26" ht="12" customHeight="1">
      <c r="A306" s="1"/>
      <c r="B306" s="117"/>
      <c r="C306" s="3"/>
      <c r="D306" s="3"/>
      <c r="E306" s="3"/>
      <c r="F306" s="3"/>
      <c r="G306" s="3"/>
      <c r="H306" s="3"/>
      <c r="I306" s="3"/>
      <c r="J306" s="1"/>
      <c r="K306" s="1"/>
      <c r="L306" s="1"/>
      <c r="M306" s="1"/>
      <c r="N306" s="1"/>
      <c r="O306" s="1"/>
      <c r="P306" s="1"/>
      <c r="Q306" s="1"/>
      <c r="R306" s="1"/>
      <c r="S306" s="1"/>
      <c r="T306" s="1"/>
      <c r="U306" s="1"/>
      <c r="V306" s="1"/>
      <c r="W306" s="1"/>
      <c r="X306" s="1"/>
      <c r="Y306" s="1"/>
      <c r="Z306" s="1"/>
    </row>
    <row r="307" spans="1:26" ht="12" customHeight="1">
      <c r="A307" s="1"/>
      <c r="B307" s="117"/>
      <c r="C307" s="3"/>
      <c r="D307" s="3"/>
      <c r="E307" s="3"/>
      <c r="F307" s="3"/>
      <c r="G307" s="3"/>
      <c r="H307" s="3"/>
      <c r="I307" s="3"/>
      <c r="J307" s="1"/>
      <c r="K307" s="1"/>
      <c r="L307" s="1"/>
      <c r="M307" s="1"/>
      <c r="N307" s="1"/>
      <c r="O307" s="1"/>
      <c r="P307" s="1"/>
      <c r="Q307" s="1"/>
      <c r="R307" s="1"/>
      <c r="S307" s="1"/>
      <c r="T307" s="1"/>
      <c r="U307" s="1"/>
      <c r="V307" s="1"/>
      <c r="W307" s="1"/>
      <c r="X307" s="1"/>
      <c r="Y307" s="1"/>
      <c r="Z307" s="1"/>
    </row>
    <row r="308" spans="1:26" ht="12" customHeight="1">
      <c r="A308" s="1"/>
      <c r="B308" s="117"/>
      <c r="C308" s="3"/>
      <c r="D308" s="3"/>
      <c r="E308" s="3"/>
      <c r="F308" s="3"/>
      <c r="G308" s="3"/>
      <c r="H308" s="3"/>
      <c r="I308" s="3"/>
      <c r="J308" s="1"/>
      <c r="K308" s="1"/>
      <c r="L308" s="1"/>
      <c r="M308" s="1"/>
      <c r="N308" s="1"/>
      <c r="O308" s="1"/>
      <c r="P308" s="1"/>
      <c r="Q308" s="1"/>
      <c r="R308" s="1"/>
      <c r="S308" s="1"/>
      <c r="T308" s="1"/>
      <c r="U308" s="1"/>
      <c r="V308" s="1"/>
      <c r="W308" s="1"/>
      <c r="X308" s="1"/>
      <c r="Y308" s="1"/>
      <c r="Z308" s="1"/>
    </row>
    <row r="309" spans="1:26" ht="12" customHeight="1">
      <c r="A309" s="1"/>
      <c r="B309" s="3"/>
      <c r="C309" s="3"/>
      <c r="D309" s="3"/>
      <c r="E309" s="3"/>
      <c r="F309" s="3"/>
      <c r="G309" s="3"/>
      <c r="H309" s="3"/>
      <c r="I309" s="3"/>
      <c r="J309" s="1"/>
      <c r="K309" s="1"/>
      <c r="L309" s="1"/>
      <c r="M309" s="1"/>
      <c r="N309" s="1"/>
      <c r="O309" s="1"/>
      <c r="P309" s="1"/>
      <c r="Q309" s="1"/>
      <c r="R309" s="1"/>
      <c r="S309" s="1"/>
      <c r="T309" s="1"/>
      <c r="U309" s="1"/>
      <c r="V309" s="1"/>
      <c r="W309" s="1"/>
      <c r="X309" s="1"/>
      <c r="Y309" s="1"/>
      <c r="Z309" s="1"/>
    </row>
    <row r="310" spans="1:26" ht="12" customHeight="1">
      <c r="A310" s="1"/>
      <c r="B310" s="3"/>
      <c r="C310" s="3"/>
      <c r="D310" s="3"/>
      <c r="E310" s="3"/>
      <c r="F310" s="3"/>
      <c r="G310" s="3"/>
      <c r="H310" s="3"/>
      <c r="I310" s="3"/>
      <c r="J310" s="1"/>
      <c r="K310" s="1"/>
      <c r="L310" s="1"/>
      <c r="M310" s="1"/>
      <c r="N310" s="1"/>
      <c r="O310" s="1"/>
      <c r="P310" s="1"/>
      <c r="Q310" s="1"/>
      <c r="R310" s="1"/>
      <c r="S310" s="1"/>
      <c r="T310" s="1"/>
      <c r="U310" s="1"/>
      <c r="V310" s="1"/>
      <c r="W310" s="1"/>
      <c r="X310" s="1"/>
      <c r="Y310" s="1"/>
      <c r="Z310" s="1"/>
    </row>
    <row r="311" spans="1:26" ht="12" customHeight="1">
      <c r="A311" s="1"/>
      <c r="B311" s="3" t="s">
        <v>12</v>
      </c>
      <c r="C311" s="3"/>
      <c r="D311" s="3"/>
      <c r="E311" s="3"/>
      <c r="F311" s="3"/>
      <c r="G311" s="3"/>
      <c r="H311" s="3"/>
      <c r="I311" s="3"/>
      <c r="J311" s="1"/>
      <c r="K311" s="1"/>
      <c r="L311" s="1"/>
      <c r="M311" s="1"/>
      <c r="N311" s="1"/>
      <c r="O311" s="1"/>
      <c r="P311" s="1"/>
      <c r="Q311" s="1"/>
      <c r="R311" s="1"/>
      <c r="S311" s="1"/>
      <c r="T311" s="1"/>
      <c r="U311" s="1"/>
      <c r="V311" s="1"/>
      <c r="W311" s="1"/>
      <c r="X311" s="1"/>
      <c r="Y311" s="1"/>
      <c r="Z311" s="1"/>
    </row>
    <row r="312" spans="1:26" ht="12" customHeight="1">
      <c r="A312" s="1"/>
      <c r="B312" s="3" t="s">
        <v>12</v>
      </c>
      <c r="C312" s="3"/>
      <c r="D312" s="3"/>
      <c r="E312" s="3"/>
      <c r="F312" s="3"/>
      <c r="G312" s="3"/>
      <c r="H312" s="3"/>
      <c r="I312" s="3"/>
      <c r="J312" s="1"/>
      <c r="K312" s="1"/>
      <c r="L312" s="1"/>
      <c r="M312" s="1"/>
      <c r="N312" s="1"/>
      <c r="O312" s="1"/>
      <c r="P312" s="1"/>
      <c r="Q312" s="1"/>
      <c r="R312" s="1"/>
      <c r="S312" s="1"/>
      <c r="T312" s="1"/>
      <c r="U312" s="1"/>
      <c r="V312" s="1"/>
      <c r="W312" s="1"/>
      <c r="X312" s="1"/>
      <c r="Y312" s="1"/>
      <c r="Z312" s="1"/>
    </row>
    <row r="313" spans="1:26" ht="12" customHeight="1">
      <c r="A313" s="1"/>
      <c r="B313" s="3" t="s">
        <v>12</v>
      </c>
      <c r="C313" s="3"/>
      <c r="D313" s="3"/>
      <c r="E313" s="3"/>
      <c r="F313" s="3"/>
      <c r="G313" s="3"/>
      <c r="H313" s="3"/>
      <c r="I313" s="3"/>
      <c r="J313" s="1"/>
      <c r="K313" s="1"/>
      <c r="L313" s="1"/>
      <c r="M313" s="1"/>
      <c r="N313" s="1"/>
      <c r="O313" s="1"/>
      <c r="P313" s="1"/>
      <c r="Q313" s="1"/>
      <c r="R313" s="1"/>
      <c r="S313" s="1"/>
      <c r="T313" s="1"/>
      <c r="U313" s="1"/>
      <c r="V313" s="1"/>
      <c r="W313" s="1"/>
      <c r="X313" s="1"/>
      <c r="Y313" s="1"/>
      <c r="Z313" s="1"/>
    </row>
    <row r="314" spans="1:26" ht="12" customHeight="1">
      <c r="A314" s="1"/>
      <c r="B314" s="3" t="s">
        <v>12</v>
      </c>
      <c r="C314" s="3"/>
      <c r="D314" s="3"/>
      <c r="E314" s="3"/>
      <c r="F314" s="3"/>
      <c r="G314" s="3"/>
      <c r="H314" s="3"/>
      <c r="I314" s="3"/>
      <c r="J314" s="1"/>
      <c r="K314" s="1"/>
      <c r="L314" s="1"/>
      <c r="M314" s="1"/>
      <c r="N314" s="1"/>
      <c r="O314" s="1"/>
      <c r="P314" s="1"/>
      <c r="Q314" s="1"/>
      <c r="R314" s="1"/>
      <c r="S314" s="1"/>
      <c r="T314" s="1"/>
      <c r="U314" s="1"/>
      <c r="V314" s="1"/>
      <c r="W314" s="1"/>
      <c r="X314" s="1"/>
      <c r="Y314" s="1"/>
      <c r="Z314" s="1"/>
    </row>
    <row r="315" spans="1:26" ht="12" customHeight="1">
      <c r="A315" s="1"/>
      <c r="B315" s="3" t="s">
        <v>12</v>
      </c>
      <c r="C315" s="3"/>
      <c r="D315" s="3"/>
      <c r="E315" s="3"/>
      <c r="F315" s="3"/>
      <c r="G315" s="3"/>
      <c r="H315" s="3"/>
      <c r="I315" s="3"/>
      <c r="J315" s="1"/>
      <c r="K315" s="1"/>
      <c r="L315" s="1"/>
      <c r="M315" s="1"/>
      <c r="N315" s="1"/>
      <c r="O315" s="1"/>
      <c r="P315" s="1"/>
      <c r="Q315" s="1"/>
      <c r="R315" s="1"/>
      <c r="S315" s="1"/>
      <c r="T315" s="1"/>
      <c r="U315" s="1"/>
      <c r="V315" s="1"/>
      <c r="W315" s="1"/>
      <c r="X315" s="1"/>
      <c r="Y315" s="1"/>
      <c r="Z315" s="1"/>
    </row>
    <row r="316" spans="1:26" ht="12" customHeight="1">
      <c r="A316" s="1"/>
      <c r="B316" s="3" t="s">
        <v>12</v>
      </c>
      <c r="C316" s="3"/>
      <c r="D316" s="3"/>
      <c r="E316" s="3"/>
      <c r="F316" s="3"/>
      <c r="G316" s="3"/>
      <c r="H316" s="3"/>
      <c r="I316" s="3"/>
      <c r="J316" s="1"/>
      <c r="K316" s="1"/>
      <c r="L316" s="1"/>
      <c r="M316" s="1"/>
      <c r="N316" s="1"/>
      <c r="O316" s="1"/>
      <c r="P316" s="1"/>
      <c r="Q316" s="1"/>
      <c r="R316" s="1"/>
      <c r="S316" s="1"/>
      <c r="T316" s="1"/>
      <c r="U316" s="1"/>
      <c r="V316" s="1"/>
      <c r="W316" s="1"/>
      <c r="X316" s="1"/>
      <c r="Y316" s="1"/>
      <c r="Z316" s="1"/>
    </row>
    <row r="317" spans="1:26" ht="12" customHeight="1">
      <c r="A317" s="1"/>
      <c r="B317" s="3" t="s">
        <v>12</v>
      </c>
      <c r="C317" s="3"/>
      <c r="D317" s="3"/>
      <c r="E317" s="3"/>
      <c r="F317" s="3"/>
      <c r="G317" s="3"/>
      <c r="H317" s="3"/>
      <c r="I317" s="3"/>
      <c r="J317" s="1"/>
      <c r="K317" s="1"/>
      <c r="L317" s="1"/>
      <c r="M317" s="1"/>
      <c r="N317" s="1"/>
      <c r="O317" s="1"/>
      <c r="P317" s="1"/>
      <c r="Q317" s="1"/>
      <c r="R317" s="1"/>
      <c r="S317" s="1"/>
      <c r="T317" s="1"/>
      <c r="U317" s="1"/>
      <c r="V317" s="1"/>
      <c r="W317" s="1"/>
      <c r="X317" s="1"/>
      <c r="Y317" s="1"/>
      <c r="Z317" s="1"/>
    </row>
    <row r="318" spans="1:26" ht="12" customHeight="1">
      <c r="A318" s="1"/>
      <c r="B318" s="3" t="s">
        <v>12</v>
      </c>
      <c r="C318" s="3"/>
      <c r="D318" s="3"/>
      <c r="E318" s="3"/>
      <c r="F318" s="3"/>
      <c r="G318" s="3"/>
      <c r="H318" s="3"/>
      <c r="I318" s="3"/>
      <c r="J318" s="1"/>
      <c r="K318" s="1"/>
      <c r="L318" s="1"/>
      <c r="M318" s="1"/>
      <c r="N318" s="1"/>
      <c r="O318" s="1"/>
      <c r="P318" s="1"/>
      <c r="Q318" s="1"/>
      <c r="R318" s="1"/>
      <c r="S318" s="1"/>
      <c r="T318" s="1"/>
      <c r="U318" s="1"/>
      <c r="V318" s="1"/>
      <c r="W318" s="1"/>
      <c r="X318" s="1"/>
      <c r="Y318" s="1"/>
      <c r="Z318" s="1"/>
    </row>
    <row r="319" spans="1:26" ht="12" customHeight="1">
      <c r="A319" s="1"/>
      <c r="B319" s="3" t="s">
        <v>12</v>
      </c>
      <c r="C319" s="3"/>
      <c r="D319" s="3"/>
      <c r="E319" s="3"/>
      <c r="F319" s="3"/>
      <c r="G319" s="3"/>
      <c r="H319" s="3"/>
      <c r="I319" s="3"/>
      <c r="J319" s="1"/>
      <c r="K319" s="1"/>
      <c r="L319" s="1"/>
      <c r="M319" s="1"/>
      <c r="N319" s="1"/>
      <c r="O319" s="1"/>
      <c r="P319" s="1"/>
      <c r="Q319" s="1"/>
      <c r="R319" s="1"/>
      <c r="S319" s="1"/>
      <c r="T319" s="1"/>
      <c r="U319" s="1"/>
      <c r="V319" s="1"/>
      <c r="W319" s="1"/>
      <c r="X319" s="1"/>
      <c r="Y319" s="1"/>
      <c r="Z319" s="1"/>
    </row>
    <row r="320" spans="1:26" ht="12" customHeight="1">
      <c r="A320" s="1"/>
      <c r="B320" s="3" t="s">
        <v>12</v>
      </c>
      <c r="C320" s="3"/>
      <c r="D320" s="3"/>
      <c r="E320" s="3"/>
      <c r="F320" s="3"/>
      <c r="G320" s="3"/>
      <c r="H320" s="3"/>
      <c r="I320" s="3"/>
      <c r="J320" s="1"/>
      <c r="K320" s="1"/>
      <c r="L320" s="1"/>
      <c r="M320" s="1"/>
      <c r="N320" s="1"/>
      <c r="O320" s="1"/>
      <c r="P320" s="1"/>
      <c r="Q320" s="1"/>
      <c r="R320" s="1"/>
      <c r="S320" s="1"/>
      <c r="T320" s="1"/>
      <c r="U320" s="1"/>
      <c r="V320" s="1"/>
      <c r="W320" s="1"/>
      <c r="X320" s="1"/>
      <c r="Y320" s="1"/>
      <c r="Z320" s="1"/>
    </row>
    <row r="321" spans="1:26" ht="12" customHeight="1">
      <c r="A321" s="1"/>
      <c r="B321" s="3" t="s">
        <v>12</v>
      </c>
      <c r="C321" s="3"/>
      <c r="D321" s="3"/>
      <c r="E321" s="3"/>
      <c r="F321" s="3"/>
      <c r="G321" s="3"/>
      <c r="H321" s="3"/>
      <c r="I321" s="3"/>
      <c r="J321" s="1"/>
      <c r="K321" s="1"/>
      <c r="L321" s="1"/>
      <c r="M321" s="1"/>
      <c r="N321" s="1"/>
      <c r="O321" s="1"/>
      <c r="P321" s="1"/>
      <c r="Q321" s="1"/>
      <c r="R321" s="1"/>
      <c r="S321" s="1"/>
      <c r="T321" s="1"/>
      <c r="U321" s="1"/>
      <c r="V321" s="1"/>
      <c r="W321" s="1"/>
      <c r="X321" s="1"/>
      <c r="Y321" s="1"/>
      <c r="Z321" s="1"/>
    </row>
    <row r="322" spans="1:26" ht="12" customHeight="1">
      <c r="A322" s="1"/>
      <c r="B322" s="3" t="s">
        <v>12</v>
      </c>
      <c r="C322" s="3"/>
      <c r="D322" s="3"/>
      <c r="E322" s="3"/>
      <c r="F322" s="3"/>
      <c r="G322" s="3"/>
      <c r="H322" s="3"/>
      <c r="I322" s="3"/>
      <c r="J322" s="1"/>
      <c r="K322" s="1"/>
      <c r="L322" s="1"/>
      <c r="M322" s="1"/>
      <c r="N322" s="1"/>
      <c r="O322" s="1"/>
      <c r="P322" s="1"/>
      <c r="Q322" s="1"/>
      <c r="R322" s="1"/>
      <c r="S322" s="1"/>
      <c r="T322" s="1"/>
      <c r="U322" s="1"/>
      <c r="V322" s="1"/>
      <c r="W322" s="1"/>
      <c r="X322" s="1"/>
      <c r="Y322" s="1"/>
      <c r="Z322" s="1"/>
    </row>
    <row r="323" spans="1:26" ht="12" customHeight="1">
      <c r="A323" s="1"/>
      <c r="B323" s="3" t="s">
        <v>12</v>
      </c>
      <c r="C323" s="3"/>
      <c r="D323" s="3"/>
      <c r="E323" s="3"/>
      <c r="F323" s="3"/>
      <c r="G323" s="3"/>
      <c r="H323" s="3"/>
      <c r="I323" s="3"/>
      <c r="J323" s="1"/>
      <c r="K323" s="1"/>
      <c r="L323" s="1"/>
      <c r="M323" s="1"/>
      <c r="N323" s="1"/>
      <c r="O323" s="1"/>
      <c r="P323" s="1"/>
      <c r="Q323" s="1"/>
      <c r="R323" s="1"/>
      <c r="S323" s="1"/>
      <c r="T323" s="1"/>
      <c r="U323" s="1"/>
      <c r="V323" s="1"/>
      <c r="W323" s="1"/>
      <c r="X323" s="1"/>
      <c r="Y323" s="1"/>
      <c r="Z323" s="1"/>
    </row>
    <row r="324" spans="1:26" ht="12" customHeight="1">
      <c r="A324" s="1"/>
      <c r="B324" s="3" t="s">
        <v>12</v>
      </c>
      <c r="C324" s="3"/>
      <c r="D324" s="3"/>
      <c r="E324" s="3"/>
      <c r="F324" s="3"/>
      <c r="G324" s="3"/>
      <c r="H324" s="3"/>
      <c r="I324" s="3"/>
      <c r="J324" s="1"/>
      <c r="K324" s="1"/>
      <c r="L324" s="1"/>
      <c r="M324" s="1"/>
      <c r="N324" s="1"/>
      <c r="O324" s="1"/>
      <c r="P324" s="1"/>
      <c r="Q324" s="1"/>
      <c r="R324" s="1"/>
      <c r="S324" s="1"/>
      <c r="T324" s="1"/>
      <c r="U324" s="1"/>
      <c r="V324" s="1"/>
      <c r="W324" s="1"/>
      <c r="X324" s="1"/>
      <c r="Y324" s="1"/>
      <c r="Z324" s="1"/>
    </row>
    <row r="325" spans="1:26" ht="12" customHeight="1">
      <c r="A325" s="1"/>
      <c r="B325" s="3" t="s">
        <v>12</v>
      </c>
      <c r="C325" s="3"/>
      <c r="D325" s="3"/>
      <c r="E325" s="3"/>
      <c r="F325" s="3"/>
      <c r="G325" s="3"/>
      <c r="H325" s="3"/>
      <c r="I325" s="3"/>
      <c r="J325" s="1"/>
      <c r="K325" s="1"/>
      <c r="L325" s="1"/>
      <c r="M325" s="1"/>
      <c r="N325" s="1"/>
      <c r="O325" s="1"/>
      <c r="P325" s="1"/>
      <c r="Q325" s="1"/>
      <c r="R325" s="1"/>
      <c r="S325" s="1"/>
      <c r="T325" s="1"/>
      <c r="U325" s="1"/>
      <c r="V325" s="1"/>
      <c r="W325" s="1"/>
      <c r="X325" s="1"/>
      <c r="Y325" s="1"/>
      <c r="Z325" s="1"/>
    </row>
    <row r="326" spans="1:26" ht="12" customHeight="1">
      <c r="A326" s="1"/>
      <c r="B326" s="3" t="s">
        <v>12</v>
      </c>
      <c r="C326" s="3"/>
      <c r="D326" s="3"/>
      <c r="E326" s="3"/>
      <c r="F326" s="3"/>
      <c r="G326" s="3"/>
      <c r="H326" s="3"/>
      <c r="I326" s="3"/>
      <c r="J326" s="1"/>
      <c r="K326" s="1"/>
      <c r="L326" s="1"/>
      <c r="M326" s="1"/>
      <c r="N326" s="1"/>
      <c r="O326" s="1"/>
      <c r="P326" s="1"/>
      <c r="Q326" s="1"/>
      <c r="R326" s="1"/>
      <c r="S326" s="1"/>
      <c r="T326" s="1"/>
      <c r="U326" s="1"/>
      <c r="V326" s="1"/>
      <c r="W326" s="1"/>
      <c r="X326" s="1"/>
      <c r="Y326" s="1"/>
      <c r="Z326" s="1"/>
    </row>
    <row r="327" spans="1:26" ht="12" customHeight="1">
      <c r="A327" s="1"/>
      <c r="B327" s="3" t="s">
        <v>12</v>
      </c>
      <c r="C327" s="3"/>
      <c r="D327" s="3"/>
      <c r="E327" s="3"/>
      <c r="F327" s="3"/>
      <c r="G327" s="3"/>
      <c r="H327" s="3"/>
      <c r="I327" s="3"/>
      <c r="J327" s="1"/>
      <c r="K327" s="1"/>
      <c r="L327" s="1"/>
      <c r="M327" s="1"/>
      <c r="N327" s="1"/>
      <c r="O327" s="1"/>
      <c r="P327" s="1"/>
      <c r="Q327" s="1"/>
      <c r="R327" s="1"/>
      <c r="S327" s="1"/>
      <c r="T327" s="1"/>
      <c r="U327" s="1"/>
      <c r="V327" s="1"/>
      <c r="W327" s="1"/>
      <c r="X327" s="1"/>
      <c r="Y327" s="1"/>
      <c r="Z327" s="1"/>
    </row>
    <row r="328" spans="1:26" ht="12" customHeight="1">
      <c r="A328" s="1"/>
      <c r="B328" s="3" t="s">
        <v>12</v>
      </c>
      <c r="C328" s="3"/>
      <c r="D328" s="3"/>
      <c r="E328" s="3"/>
      <c r="F328" s="3"/>
      <c r="G328" s="3"/>
      <c r="H328" s="3"/>
      <c r="I328" s="3"/>
      <c r="J328" s="1"/>
      <c r="K328" s="1"/>
      <c r="L328" s="1"/>
      <c r="M328" s="1"/>
      <c r="N328" s="1"/>
      <c r="O328" s="1"/>
      <c r="P328" s="1"/>
      <c r="Q328" s="1"/>
      <c r="R328" s="1"/>
      <c r="S328" s="1"/>
      <c r="T328" s="1"/>
      <c r="U328" s="1"/>
      <c r="V328" s="1"/>
      <c r="W328" s="1"/>
      <c r="X328" s="1"/>
      <c r="Y328" s="1"/>
      <c r="Z328" s="1"/>
    </row>
    <row r="329" spans="1:26" ht="12" customHeight="1">
      <c r="A329" s="1"/>
      <c r="B329" s="3" t="s">
        <v>12</v>
      </c>
      <c r="C329" s="3"/>
      <c r="D329" s="3"/>
      <c r="E329" s="3"/>
      <c r="F329" s="3"/>
      <c r="G329" s="3"/>
      <c r="H329" s="3"/>
      <c r="I329" s="3"/>
      <c r="J329" s="1"/>
      <c r="K329" s="1"/>
      <c r="L329" s="1"/>
      <c r="M329" s="1"/>
      <c r="N329" s="1"/>
      <c r="O329" s="1"/>
      <c r="P329" s="1"/>
      <c r="Q329" s="1"/>
      <c r="R329" s="1"/>
      <c r="S329" s="1"/>
      <c r="T329" s="1"/>
      <c r="U329" s="1"/>
      <c r="V329" s="1"/>
      <c r="W329" s="1"/>
      <c r="X329" s="1"/>
      <c r="Y329" s="1"/>
      <c r="Z329" s="1"/>
    </row>
    <row r="330" spans="1:26" ht="12" customHeight="1">
      <c r="A330" s="1"/>
      <c r="B330" s="3" t="s">
        <v>12</v>
      </c>
      <c r="C330" s="3"/>
      <c r="D330" s="3"/>
      <c r="E330" s="3"/>
      <c r="F330" s="3"/>
      <c r="G330" s="3"/>
      <c r="H330" s="3"/>
      <c r="I330" s="3"/>
      <c r="J330" s="1"/>
      <c r="K330" s="1"/>
      <c r="L330" s="1"/>
      <c r="M330" s="1"/>
      <c r="N330" s="1"/>
      <c r="O330" s="1"/>
      <c r="P330" s="1"/>
      <c r="Q330" s="1"/>
      <c r="R330" s="1"/>
      <c r="S330" s="1"/>
      <c r="T330" s="1"/>
      <c r="U330" s="1"/>
      <c r="V330" s="1"/>
      <c r="W330" s="1"/>
      <c r="X330" s="1"/>
      <c r="Y330" s="1"/>
      <c r="Z330" s="1"/>
    </row>
    <row r="331" spans="1:26" ht="12" customHeight="1">
      <c r="A331" s="1"/>
      <c r="B331" s="3" t="s">
        <v>12</v>
      </c>
      <c r="C331" s="3"/>
      <c r="D331" s="3"/>
      <c r="E331" s="3"/>
      <c r="F331" s="3"/>
      <c r="G331" s="3"/>
      <c r="H331" s="3"/>
      <c r="I331" s="3"/>
      <c r="J331" s="1"/>
      <c r="K331" s="1"/>
      <c r="L331" s="1"/>
      <c r="M331" s="1"/>
      <c r="N331" s="1"/>
      <c r="O331" s="1"/>
      <c r="P331" s="1"/>
      <c r="Q331" s="1"/>
      <c r="R331" s="1"/>
      <c r="S331" s="1"/>
      <c r="T331" s="1"/>
      <c r="U331" s="1"/>
      <c r="V331" s="1"/>
      <c r="W331" s="1"/>
      <c r="X331" s="1"/>
      <c r="Y331" s="1"/>
      <c r="Z331" s="1"/>
    </row>
    <row r="332" spans="1:26" ht="12" customHeight="1">
      <c r="A332" s="1"/>
      <c r="B332" s="3" t="s">
        <v>12</v>
      </c>
      <c r="C332" s="3"/>
      <c r="D332" s="3"/>
      <c r="E332" s="3"/>
      <c r="F332" s="3"/>
      <c r="G332" s="3"/>
      <c r="H332" s="3"/>
      <c r="I332" s="3"/>
      <c r="J332" s="1"/>
      <c r="K332" s="1"/>
      <c r="L332" s="1"/>
      <c r="M332" s="1"/>
      <c r="N332" s="1"/>
      <c r="O332" s="1"/>
      <c r="P332" s="1"/>
      <c r="Q332" s="1"/>
      <c r="R332" s="1"/>
      <c r="S332" s="1"/>
      <c r="T332" s="1"/>
      <c r="U332" s="1"/>
      <c r="V332" s="1"/>
      <c r="W332" s="1"/>
      <c r="X332" s="1"/>
      <c r="Y332" s="1"/>
      <c r="Z332" s="1"/>
    </row>
    <row r="333" spans="1:26" ht="12" customHeight="1">
      <c r="A333" s="1"/>
      <c r="B333" s="3" t="s">
        <v>12</v>
      </c>
      <c r="C333" s="3"/>
      <c r="D333" s="3"/>
      <c r="E333" s="3"/>
      <c r="F333" s="3"/>
      <c r="G333" s="3"/>
      <c r="H333" s="3"/>
      <c r="I333" s="3"/>
      <c r="J333" s="1"/>
      <c r="K333" s="1"/>
      <c r="L333" s="1"/>
      <c r="M333" s="1"/>
      <c r="N333" s="1"/>
      <c r="O333" s="1"/>
      <c r="P333" s="1"/>
      <c r="Q333" s="1"/>
      <c r="R333" s="1"/>
      <c r="S333" s="1"/>
      <c r="T333" s="1"/>
      <c r="U333" s="1"/>
      <c r="V333" s="1"/>
      <c r="W333" s="1"/>
      <c r="X333" s="1"/>
      <c r="Y333" s="1"/>
      <c r="Z333" s="1"/>
    </row>
    <row r="334" spans="1:26" ht="12" customHeight="1">
      <c r="A334" s="1"/>
      <c r="B334" s="3" t="s">
        <v>12</v>
      </c>
      <c r="C334" s="3"/>
      <c r="D334" s="3"/>
      <c r="E334" s="3"/>
      <c r="F334" s="3"/>
      <c r="G334" s="3"/>
      <c r="H334" s="3"/>
      <c r="I334" s="3"/>
      <c r="J334" s="1"/>
      <c r="K334" s="1"/>
      <c r="L334" s="1"/>
      <c r="M334" s="1"/>
      <c r="N334" s="1"/>
      <c r="O334" s="1"/>
      <c r="P334" s="1"/>
      <c r="Q334" s="1"/>
      <c r="R334" s="1"/>
      <c r="S334" s="1"/>
      <c r="T334" s="1"/>
      <c r="U334" s="1"/>
      <c r="V334" s="1"/>
      <c r="W334" s="1"/>
      <c r="X334" s="1"/>
      <c r="Y334" s="1"/>
      <c r="Z334" s="1"/>
    </row>
    <row r="335" spans="1:26" ht="12" customHeight="1">
      <c r="A335" s="1"/>
      <c r="B335" s="3" t="s">
        <v>12</v>
      </c>
      <c r="C335" s="3"/>
      <c r="D335" s="3"/>
      <c r="E335" s="3"/>
      <c r="F335" s="3"/>
      <c r="G335" s="3"/>
      <c r="H335" s="3"/>
      <c r="I335" s="3"/>
      <c r="J335" s="1"/>
      <c r="K335" s="1"/>
      <c r="L335" s="1"/>
      <c r="M335" s="1"/>
      <c r="N335" s="1"/>
      <c r="O335" s="1"/>
      <c r="P335" s="1"/>
      <c r="Q335" s="1"/>
      <c r="R335" s="1"/>
      <c r="S335" s="1"/>
      <c r="T335" s="1"/>
      <c r="U335" s="1"/>
      <c r="V335" s="1"/>
      <c r="W335" s="1"/>
      <c r="X335" s="1"/>
      <c r="Y335" s="1"/>
      <c r="Z335" s="1"/>
    </row>
    <row r="336" spans="1:26" ht="12" customHeight="1">
      <c r="A336" s="1"/>
      <c r="B336" s="3" t="s">
        <v>12</v>
      </c>
      <c r="C336" s="3"/>
      <c r="D336" s="3"/>
      <c r="E336" s="3"/>
      <c r="F336" s="3"/>
      <c r="G336" s="118"/>
      <c r="H336" s="118"/>
      <c r="I336" s="118"/>
      <c r="J336" s="1"/>
      <c r="K336" s="1"/>
      <c r="L336" s="1"/>
      <c r="M336" s="1"/>
      <c r="N336" s="1"/>
      <c r="O336" s="1"/>
      <c r="P336" s="1"/>
      <c r="Q336" s="1"/>
      <c r="R336" s="1"/>
      <c r="S336" s="1"/>
      <c r="T336" s="1"/>
      <c r="U336" s="1"/>
      <c r="V336" s="1"/>
      <c r="W336" s="1"/>
      <c r="X336" s="1"/>
      <c r="Y336" s="1"/>
      <c r="Z336" s="1"/>
    </row>
    <row r="337" spans="1:26" ht="12" customHeight="1">
      <c r="A337" s="1"/>
      <c r="B337" s="3" t="s">
        <v>12</v>
      </c>
      <c r="C337" s="3"/>
      <c r="D337" s="3"/>
      <c r="E337" s="3"/>
      <c r="F337" s="3"/>
      <c r="G337" s="118"/>
      <c r="H337" s="118"/>
      <c r="I337" s="118"/>
      <c r="J337" s="1"/>
      <c r="K337" s="1"/>
      <c r="L337" s="1"/>
      <c r="M337" s="1"/>
      <c r="N337" s="1"/>
      <c r="O337" s="1"/>
      <c r="P337" s="1"/>
      <c r="Q337" s="1"/>
      <c r="R337" s="1"/>
      <c r="S337" s="1"/>
      <c r="T337" s="1"/>
      <c r="U337" s="1"/>
      <c r="V337" s="1"/>
      <c r="W337" s="1"/>
      <c r="X337" s="1"/>
      <c r="Y337" s="1"/>
      <c r="Z337" s="1"/>
    </row>
    <row r="338" spans="1:26" ht="12" customHeight="1">
      <c r="A338" s="1"/>
      <c r="B338" s="3" t="s">
        <v>12</v>
      </c>
      <c r="C338" s="118"/>
      <c r="D338" s="118"/>
      <c r="E338" s="118"/>
      <c r="F338" s="118"/>
      <c r="G338" s="118"/>
      <c r="H338" s="118"/>
      <c r="I338" s="118"/>
      <c r="J338" s="1"/>
      <c r="K338" s="1"/>
      <c r="L338" s="1"/>
      <c r="M338" s="1"/>
      <c r="N338" s="1"/>
      <c r="O338" s="1"/>
      <c r="P338" s="1"/>
      <c r="Q338" s="1"/>
      <c r="R338" s="1"/>
      <c r="S338" s="1"/>
      <c r="T338" s="1"/>
      <c r="U338" s="1"/>
      <c r="V338" s="1"/>
      <c r="W338" s="1"/>
      <c r="X338" s="1"/>
      <c r="Y338" s="1"/>
      <c r="Z338" s="1"/>
    </row>
    <row r="339" spans="1:26" ht="12" customHeight="1">
      <c r="A339" s="1"/>
      <c r="B339" s="3" t="s">
        <v>12</v>
      </c>
      <c r="C339" s="118"/>
      <c r="D339" s="118"/>
      <c r="E339" s="118"/>
      <c r="F339" s="118"/>
      <c r="G339" s="118"/>
      <c r="H339" s="118"/>
      <c r="I339" s="118"/>
      <c r="J339" s="1"/>
      <c r="K339" s="1"/>
      <c r="L339" s="1"/>
      <c r="M339" s="1"/>
      <c r="N339" s="1"/>
      <c r="O339" s="1"/>
      <c r="P339" s="1"/>
      <c r="Q339" s="1"/>
      <c r="R339" s="1"/>
      <c r="S339" s="1"/>
      <c r="T339" s="1"/>
      <c r="U339" s="1"/>
      <c r="V339" s="1"/>
      <c r="W339" s="1"/>
      <c r="X339" s="1"/>
      <c r="Y339" s="1"/>
      <c r="Z339" s="1"/>
    </row>
    <row r="340" spans="1:26" ht="12" customHeight="1">
      <c r="A340" s="1"/>
      <c r="B340" s="3" t="s">
        <v>12</v>
      </c>
      <c r="C340" s="118"/>
      <c r="D340" s="118"/>
      <c r="E340" s="118"/>
      <c r="F340" s="118"/>
      <c r="G340" s="118"/>
      <c r="H340" s="118"/>
      <c r="I340" s="118"/>
      <c r="J340" s="1"/>
      <c r="K340" s="1"/>
      <c r="L340" s="1"/>
      <c r="M340" s="1"/>
      <c r="N340" s="1"/>
      <c r="O340" s="1"/>
      <c r="P340" s="1"/>
      <c r="Q340" s="1"/>
      <c r="R340" s="1"/>
      <c r="S340" s="1"/>
      <c r="T340" s="1"/>
      <c r="U340" s="1"/>
      <c r="V340" s="1"/>
      <c r="W340" s="1"/>
      <c r="X340" s="1"/>
      <c r="Y340" s="1"/>
      <c r="Z340" s="1"/>
    </row>
    <row r="341" spans="1:26" ht="12" customHeight="1">
      <c r="A341" s="1"/>
      <c r="B341" s="3" t="s">
        <v>12</v>
      </c>
      <c r="C341" s="118"/>
      <c r="D341" s="118"/>
      <c r="E341" s="118"/>
      <c r="F341" s="118"/>
      <c r="G341" s="118"/>
      <c r="H341" s="118"/>
      <c r="I341" s="118"/>
      <c r="J341" s="1"/>
      <c r="K341" s="1"/>
      <c r="L341" s="1"/>
      <c r="M341" s="1"/>
      <c r="N341" s="1"/>
      <c r="O341" s="1"/>
      <c r="P341" s="1"/>
      <c r="Q341" s="1"/>
      <c r="R341" s="1"/>
      <c r="S341" s="1"/>
      <c r="T341" s="1"/>
      <c r="U341" s="1"/>
      <c r="V341" s="1"/>
      <c r="W341" s="1"/>
      <c r="X341" s="1"/>
      <c r="Y341" s="1"/>
      <c r="Z341" s="1"/>
    </row>
    <row r="342" spans="1:26" ht="12" customHeight="1">
      <c r="A342" s="1"/>
      <c r="B342" s="3" t="s">
        <v>12</v>
      </c>
      <c r="C342" s="118"/>
      <c r="D342" s="118"/>
      <c r="E342" s="118"/>
      <c r="F342" s="118"/>
      <c r="G342" s="118"/>
      <c r="H342" s="118"/>
      <c r="I342" s="118"/>
      <c r="J342" s="1"/>
      <c r="K342" s="1"/>
      <c r="L342" s="1"/>
      <c r="M342" s="1"/>
      <c r="N342" s="1"/>
      <c r="O342" s="1"/>
      <c r="P342" s="1"/>
      <c r="Q342" s="1"/>
      <c r="R342" s="1"/>
      <c r="S342" s="1"/>
      <c r="T342" s="1"/>
      <c r="U342" s="1"/>
      <c r="V342" s="1"/>
      <c r="W342" s="1"/>
      <c r="X342" s="1"/>
      <c r="Y342" s="1"/>
      <c r="Z342" s="1"/>
    </row>
    <row r="343" spans="1:26" ht="12" customHeight="1">
      <c r="A343" s="1"/>
      <c r="B343" s="3" t="s">
        <v>12</v>
      </c>
      <c r="C343" s="118"/>
      <c r="D343" s="118"/>
      <c r="E343" s="118"/>
      <c r="F343" s="118"/>
      <c r="G343" s="118"/>
      <c r="H343" s="118"/>
      <c r="I343" s="118"/>
      <c r="J343" s="1"/>
      <c r="K343" s="1"/>
      <c r="L343" s="1"/>
      <c r="M343" s="1"/>
      <c r="N343" s="1"/>
      <c r="O343" s="1"/>
      <c r="P343" s="1"/>
      <c r="Q343" s="1"/>
      <c r="R343" s="1"/>
      <c r="S343" s="1"/>
      <c r="T343" s="1"/>
      <c r="U343" s="1"/>
      <c r="V343" s="1"/>
      <c r="W343" s="1"/>
      <c r="X343" s="1"/>
      <c r="Y343" s="1"/>
      <c r="Z343" s="1"/>
    </row>
    <row r="344" spans="1:26" ht="12" customHeight="1">
      <c r="A344" s="1"/>
      <c r="B344" s="3" t="s">
        <v>12</v>
      </c>
      <c r="C344" s="118"/>
      <c r="D344" s="118"/>
      <c r="E344" s="118"/>
      <c r="F344" s="118"/>
      <c r="G344" s="118"/>
      <c r="H344" s="118"/>
      <c r="I344" s="118"/>
      <c r="J344" s="1"/>
      <c r="K344" s="1"/>
      <c r="L344" s="1"/>
      <c r="M344" s="1"/>
      <c r="N344" s="1"/>
      <c r="O344" s="1"/>
      <c r="P344" s="1"/>
      <c r="Q344" s="1"/>
      <c r="R344" s="1"/>
      <c r="S344" s="1"/>
      <c r="T344" s="1"/>
      <c r="U344" s="1"/>
      <c r="V344" s="1"/>
      <c r="W344" s="1"/>
      <c r="X344" s="1"/>
      <c r="Y344" s="1"/>
      <c r="Z344" s="1"/>
    </row>
    <row r="345" spans="1:26" ht="12" customHeight="1">
      <c r="A345" s="1"/>
      <c r="B345" s="3" t="s">
        <v>12</v>
      </c>
      <c r="C345" s="118"/>
      <c r="D345" s="118"/>
      <c r="E345" s="118"/>
      <c r="F345" s="118"/>
      <c r="G345" s="118"/>
      <c r="H345" s="118"/>
      <c r="I345" s="118"/>
      <c r="J345" s="1"/>
      <c r="K345" s="1"/>
      <c r="L345" s="1"/>
      <c r="M345" s="1"/>
      <c r="N345" s="1"/>
      <c r="O345" s="1"/>
      <c r="P345" s="1"/>
      <c r="Q345" s="1"/>
      <c r="R345" s="1"/>
      <c r="S345" s="1"/>
      <c r="T345" s="1"/>
      <c r="U345" s="1"/>
      <c r="V345" s="1"/>
      <c r="W345" s="1"/>
      <c r="X345" s="1"/>
      <c r="Y345" s="1"/>
      <c r="Z345" s="1"/>
    </row>
    <row r="346" spans="1:26" ht="12" customHeight="1">
      <c r="A346" s="1"/>
      <c r="B346" s="3" t="s">
        <v>12</v>
      </c>
      <c r="C346" s="118"/>
      <c r="D346" s="118"/>
      <c r="E346" s="118"/>
      <c r="F346" s="118"/>
      <c r="G346" s="118"/>
      <c r="H346" s="118"/>
      <c r="I346" s="118"/>
      <c r="J346" s="1"/>
      <c r="K346" s="1"/>
      <c r="L346" s="1"/>
      <c r="M346" s="1"/>
      <c r="N346" s="1"/>
      <c r="O346" s="1"/>
      <c r="P346" s="1"/>
      <c r="Q346" s="1"/>
      <c r="R346" s="1"/>
      <c r="S346" s="1"/>
      <c r="T346" s="1"/>
      <c r="U346" s="1"/>
      <c r="V346" s="1"/>
      <c r="W346" s="1"/>
      <c r="X346" s="1"/>
      <c r="Y346" s="1"/>
      <c r="Z346" s="1"/>
    </row>
    <row r="347" spans="1:26" ht="12" customHeight="1">
      <c r="A347" s="1"/>
      <c r="B347" s="3" t="s">
        <v>12</v>
      </c>
      <c r="C347" s="118"/>
      <c r="D347" s="118"/>
      <c r="E347" s="118"/>
      <c r="F347" s="118"/>
      <c r="G347" s="118"/>
      <c r="H347" s="118"/>
      <c r="I347" s="118"/>
      <c r="J347" s="1"/>
      <c r="K347" s="1"/>
      <c r="L347" s="1"/>
      <c r="M347" s="1"/>
      <c r="N347" s="1"/>
      <c r="O347" s="1"/>
      <c r="P347" s="1"/>
      <c r="Q347" s="1"/>
      <c r="R347" s="1"/>
      <c r="S347" s="1"/>
      <c r="T347" s="1"/>
      <c r="U347" s="1"/>
      <c r="V347" s="1"/>
      <c r="W347" s="1"/>
      <c r="X347" s="1"/>
      <c r="Y347" s="1"/>
      <c r="Z347" s="1"/>
    </row>
    <row r="348" spans="1:26" ht="12" customHeight="1">
      <c r="A348" s="1"/>
      <c r="B348" s="3" t="s">
        <v>12</v>
      </c>
      <c r="C348" s="118"/>
      <c r="D348" s="118"/>
      <c r="E348" s="118"/>
      <c r="F348" s="118"/>
      <c r="G348" s="118"/>
      <c r="H348" s="118"/>
      <c r="I348" s="118"/>
      <c r="J348" s="1"/>
      <c r="K348" s="1"/>
      <c r="L348" s="1"/>
      <c r="M348" s="1"/>
      <c r="N348" s="1"/>
      <c r="O348" s="1"/>
      <c r="P348" s="1"/>
      <c r="Q348" s="1"/>
      <c r="R348" s="1"/>
      <c r="S348" s="1"/>
      <c r="T348" s="1"/>
      <c r="U348" s="1"/>
      <c r="V348" s="1"/>
      <c r="W348" s="1"/>
      <c r="X348" s="1"/>
      <c r="Y348" s="1"/>
      <c r="Z348" s="1"/>
    </row>
    <row r="349" spans="1:26" ht="12" customHeight="1">
      <c r="A349" s="1"/>
      <c r="B349" s="3" t="s">
        <v>12</v>
      </c>
      <c r="C349" s="118"/>
      <c r="D349" s="118"/>
      <c r="E349" s="118"/>
      <c r="F349" s="118"/>
      <c r="G349" s="118"/>
      <c r="H349" s="118"/>
      <c r="I349" s="118"/>
      <c r="J349" s="1"/>
      <c r="K349" s="1"/>
      <c r="L349" s="1"/>
      <c r="M349" s="1"/>
      <c r="N349" s="1"/>
      <c r="O349" s="1"/>
      <c r="P349" s="1"/>
      <c r="Q349" s="1"/>
      <c r="R349" s="1"/>
      <c r="S349" s="1"/>
      <c r="T349" s="1"/>
      <c r="U349" s="1"/>
      <c r="V349" s="1"/>
      <c r="W349" s="1"/>
      <c r="X349" s="1"/>
      <c r="Y349" s="1"/>
      <c r="Z349" s="1"/>
    </row>
    <row r="350" spans="1:26" ht="12" customHeight="1">
      <c r="A350" s="1"/>
      <c r="B350" s="3" t="s">
        <v>12</v>
      </c>
      <c r="C350" s="118"/>
      <c r="D350" s="118"/>
      <c r="E350" s="118"/>
      <c r="F350" s="118"/>
      <c r="G350" s="118"/>
      <c r="H350" s="118"/>
      <c r="I350" s="118"/>
      <c r="J350" s="1"/>
      <c r="K350" s="1"/>
      <c r="L350" s="1"/>
      <c r="M350" s="1"/>
      <c r="N350" s="1"/>
      <c r="O350" s="1"/>
      <c r="P350" s="1"/>
      <c r="Q350" s="1"/>
      <c r="R350" s="1"/>
      <c r="S350" s="1"/>
      <c r="T350" s="1"/>
      <c r="U350" s="1"/>
      <c r="V350" s="1"/>
      <c r="W350" s="1"/>
      <c r="X350" s="1"/>
      <c r="Y350" s="1"/>
      <c r="Z350" s="1"/>
    </row>
    <row r="351" spans="1:26" ht="12" customHeight="1">
      <c r="A351" s="1"/>
      <c r="B351" s="3" t="s">
        <v>12</v>
      </c>
      <c r="C351" s="118"/>
      <c r="D351" s="118"/>
      <c r="E351" s="118"/>
      <c r="F351" s="118"/>
      <c r="G351" s="118"/>
      <c r="H351" s="118"/>
      <c r="I351" s="118"/>
      <c r="J351" s="1"/>
      <c r="K351" s="1"/>
      <c r="L351" s="1"/>
      <c r="M351" s="1"/>
      <c r="N351" s="1"/>
      <c r="O351" s="1"/>
      <c r="P351" s="1"/>
      <c r="Q351" s="1"/>
      <c r="R351" s="1"/>
      <c r="S351" s="1"/>
      <c r="T351" s="1"/>
      <c r="U351" s="1"/>
      <c r="V351" s="1"/>
      <c r="W351" s="1"/>
      <c r="X351" s="1"/>
      <c r="Y351" s="1"/>
      <c r="Z351" s="1"/>
    </row>
    <row r="352" spans="1:26" ht="12" customHeight="1">
      <c r="A352" s="1"/>
      <c r="B352" s="3" t="s">
        <v>12</v>
      </c>
      <c r="C352" s="118"/>
      <c r="D352" s="118"/>
      <c r="E352" s="118"/>
      <c r="F352" s="118"/>
      <c r="G352" s="118"/>
      <c r="H352" s="118"/>
      <c r="I352" s="118"/>
      <c r="J352" s="1"/>
      <c r="K352" s="1"/>
      <c r="L352" s="1"/>
      <c r="M352" s="1"/>
      <c r="N352" s="1"/>
      <c r="O352" s="1"/>
      <c r="P352" s="1"/>
      <c r="Q352" s="1"/>
      <c r="R352" s="1"/>
      <c r="S352" s="1"/>
      <c r="T352" s="1"/>
      <c r="U352" s="1"/>
      <c r="V352" s="1"/>
      <c r="W352" s="1"/>
      <c r="X352" s="1"/>
      <c r="Y352" s="1"/>
      <c r="Z352" s="1"/>
    </row>
    <row r="353" spans="1:26" ht="12" customHeight="1">
      <c r="A353" s="1"/>
      <c r="B353" s="3" t="s">
        <v>12</v>
      </c>
      <c r="C353" s="118"/>
      <c r="D353" s="118"/>
      <c r="E353" s="118"/>
      <c r="F353" s="118"/>
      <c r="G353" s="118"/>
      <c r="H353" s="118"/>
      <c r="I353" s="118"/>
      <c r="J353" s="1"/>
      <c r="K353" s="1"/>
      <c r="L353" s="1"/>
      <c r="M353" s="1"/>
      <c r="N353" s="1"/>
      <c r="O353" s="1"/>
      <c r="P353" s="1"/>
      <c r="Q353" s="1"/>
      <c r="R353" s="1"/>
      <c r="S353" s="1"/>
      <c r="T353" s="1"/>
      <c r="U353" s="1"/>
      <c r="V353" s="1"/>
      <c r="W353" s="1"/>
      <c r="X353" s="1"/>
      <c r="Y353" s="1"/>
      <c r="Z353" s="1"/>
    </row>
    <row r="354" spans="1:26" ht="12" customHeight="1">
      <c r="A354" s="1"/>
      <c r="B354" s="3" t="s">
        <v>12</v>
      </c>
      <c r="C354" s="118"/>
      <c r="D354" s="118"/>
      <c r="E354" s="118"/>
      <c r="F354" s="118"/>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18"/>
      <c r="C355" s="118"/>
      <c r="D355" s="118"/>
      <c r="E355" s="118"/>
      <c r="F355" s="118"/>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A1:R1"/>
    <mergeCell ref="B3:R3"/>
    <mergeCell ref="B4:R4"/>
  </mergeCells>
  <pageMargins left="0.7" right="0.7" top="0.75" bottom="0.75" header="0" footer="0"/>
  <pageSetup orientation="landscape"/>
  <headerFooter>
    <oddFooter>&amp;L&amp;F, &amp;A&amp;R&amp;D, &amp;T</oddFooter>
  </headerFooter>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abSelected="1" workbookViewId="0">
      <selection activeCell="D24" sqref="D24:E24"/>
    </sheetView>
  </sheetViews>
  <sheetFormatPr defaultColWidth="12.5703125" defaultRowHeight="15" customHeight="1"/>
  <cols>
    <col min="1" max="1" width="10.85546875" customWidth="1"/>
    <col min="2" max="2" width="37.42578125" customWidth="1"/>
    <col min="3" max="3" width="2.42578125" customWidth="1"/>
    <col min="4" max="6" width="20.5703125" customWidth="1"/>
    <col min="7" max="8" width="12.5703125" customWidth="1"/>
    <col min="9" max="11" width="12.5703125" hidden="1" customWidth="1"/>
    <col min="12" max="16" width="9.140625" hidden="1" customWidth="1"/>
    <col min="17" max="17" width="10" hidden="1" customWidth="1"/>
    <col min="18" max="22" width="9.140625" hidden="1" customWidth="1"/>
    <col min="23" max="26" width="8" customWidth="1"/>
  </cols>
  <sheetData>
    <row r="1" spans="1:26" ht="24.75" customHeight="1">
      <c r="A1" s="481" t="s">
        <v>141</v>
      </c>
      <c r="B1" s="475"/>
      <c r="C1" s="475"/>
      <c r="D1" s="475"/>
      <c r="E1" s="475"/>
      <c r="F1" s="476"/>
      <c r="G1" s="117"/>
      <c r="H1" s="117"/>
      <c r="I1" s="117"/>
      <c r="J1" s="117"/>
      <c r="K1" s="117"/>
      <c r="L1" s="117"/>
      <c r="M1" s="117"/>
      <c r="N1" s="117"/>
      <c r="O1" s="117"/>
      <c r="P1" s="117"/>
      <c r="Q1" s="117"/>
      <c r="R1" s="117"/>
      <c r="S1" s="117"/>
      <c r="T1" s="117"/>
      <c r="U1" s="117"/>
      <c r="V1" s="117"/>
      <c r="W1" s="117"/>
      <c r="X1" s="117"/>
      <c r="Y1" s="117"/>
      <c r="Z1" s="117"/>
    </row>
    <row r="2" spans="1:26" ht="9.75" customHeight="1">
      <c r="A2" s="117"/>
      <c r="B2" s="119"/>
      <c r="C2" s="119"/>
      <c r="D2" s="119"/>
      <c r="E2" s="119"/>
      <c r="F2" s="119"/>
      <c r="G2" s="117"/>
      <c r="H2" s="117"/>
      <c r="I2" s="117"/>
      <c r="J2" s="117"/>
      <c r="K2" s="117"/>
      <c r="L2" s="117"/>
      <c r="M2" s="117"/>
      <c r="N2" s="117"/>
      <c r="O2" s="117"/>
      <c r="P2" s="117"/>
      <c r="Q2" s="117"/>
      <c r="R2" s="117"/>
      <c r="S2" s="117"/>
      <c r="T2" s="117"/>
      <c r="U2" s="117"/>
      <c r="V2" s="117"/>
      <c r="W2" s="117"/>
      <c r="X2" s="117"/>
      <c r="Y2" s="117"/>
      <c r="Z2" s="117"/>
    </row>
    <row r="3" spans="1:26" ht="15.75" customHeight="1">
      <c r="A3" s="20" t="s">
        <v>57</v>
      </c>
      <c r="B3" s="482"/>
      <c r="C3" s="466"/>
      <c r="D3" s="466"/>
      <c r="E3" s="466"/>
      <c r="F3" s="467"/>
      <c r="G3" s="117"/>
      <c r="H3" s="117"/>
      <c r="I3" s="117"/>
      <c r="J3" s="117"/>
      <c r="K3" s="117"/>
      <c r="L3" s="117"/>
      <c r="M3" s="117"/>
      <c r="N3" s="117"/>
      <c r="O3" s="117"/>
      <c r="P3" s="117"/>
      <c r="Q3" s="117"/>
      <c r="R3" s="117"/>
      <c r="S3" s="117"/>
      <c r="T3" s="117"/>
      <c r="U3" s="117"/>
      <c r="V3" s="117"/>
      <c r="W3" s="117"/>
      <c r="X3" s="117"/>
      <c r="Y3" s="117"/>
      <c r="Z3" s="117"/>
    </row>
    <row r="4" spans="1:26" ht="15.75" customHeight="1">
      <c r="A4" s="20" t="s">
        <v>58</v>
      </c>
      <c r="B4" s="483"/>
      <c r="C4" s="471"/>
      <c r="D4" s="471"/>
      <c r="E4" s="471"/>
      <c r="F4" s="472"/>
      <c r="G4" s="117"/>
      <c r="H4" s="117"/>
      <c r="I4" s="117"/>
      <c r="J4" s="117"/>
      <c r="K4" s="117"/>
      <c r="L4" s="117"/>
      <c r="M4" s="117"/>
      <c r="N4" s="117"/>
      <c r="O4" s="117"/>
      <c r="P4" s="117"/>
      <c r="Q4" s="117"/>
      <c r="R4" s="117"/>
      <c r="S4" s="117"/>
      <c r="T4" s="117"/>
      <c r="U4" s="117"/>
      <c r="V4" s="117"/>
      <c r="W4" s="117"/>
      <c r="X4" s="117"/>
      <c r="Y4" s="117"/>
      <c r="Z4" s="117"/>
    </row>
    <row r="5" spans="1:26" ht="9.75" customHeight="1">
      <c r="A5" s="117"/>
      <c r="B5" s="117"/>
      <c r="C5" s="117"/>
      <c r="D5" s="117"/>
      <c r="E5" s="117"/>
      <c r="F5" s="117"/>
      <c r="G5" s="117"/>
      <c r="H5" s="117"/>
      <c r="I5" s="117"/>
      <c r="J5" s="117"/>
      <c r="K5" s="117"/>
      <c r="L5" s="117"/>
      <c r="M5" s="117"/>
      <c r="N5" s="117"/>
      <c r="O5" s="117"/>
      <c r="P5" s="117"/>
      <c r="Q5" s="117"/>
      <c r="R5" s="117"/>
      <c r="S5" s="117"/>
      <c r="T5" s="117"/>
      <c r="U5" s="117"/>
      <c r="V5" s="117"/>
      <c r="W5" s="117"/>
      <c r="X5" s="117"/>
      <c r="Y5" s="117"/>
      <c r="Z5" s="117"/>
    </row>
    <row r="6" spans="1:26" ht="13.5" customHeight="1">
      <c r="A6" s="117"/>
      <c r="B6" s="117"/>
      <c r="C6" s="117"/>
      <c r="D6" s="117"/>
      <c r="E6" s="117"/>
      <c r="F6" s="484" t="s">
        <v>142</v>
      </c>
      <c r="G6" s="117"/>
      <c r="H6" s="117"/>
      <c r="I6" s="117"/>
      <c r="J6" s="117"/>
      <c r="K6" s="117"/>
      <c r="L6" s="117"/>
      <c r="M6" s="117"/>
      <c r="N6" s="117"/>
      <c r="O6" s="117"/>
      <c r="P6" s="117"/>
      <c r="Q6" s="117"/>
      <c r="R6" s="117"/>
      <c r="S6" s="117"/>
      <c r="T6" s="117"/>
      <c r="U6" s="117"/>
      <c r="V6" s="117"/>
      <c r="W6" s="117"/>
      <c r="X6" s="117"/>
      <c r="Y6" s="117"/>
      <c r="Z6" s="117"/>
    </row>
    <row r="7" spans="1:26" ht="4.5" customHeight="1">
      <c r="A7" s="117"/>
      <c r="B7" s="27"/>
      <c r="C7" s="27"/>
      <c r="D7" s="117"/>
      <c r="E7" s="117"/>
      <c r="F7" s="485"/>
      <c r="G7" s="117"/>
      <c r="H7" s="117"/>
      <c r="I7" s="117"/>
      <c r="J7" s="117"/>
      <c r="K7" s="117"/>
      <c r="L7" s="117"/>
      <c r="M7" s="117"/>
      <c r="N7" s="117"/>
      <c r="O7" s="117"/>
      <c r="P7" s="117"/>
      <c r="Q7" s="117"/>
      <c r="R7" s="117"/>
      <c r="S7" s="117"/>
      <c r="T7" s="117"/>
      <c r="U7" s="117"/>
      <c r="V7" s="117"/>
      <c r="W7" s="117"/>
      <c r="X7" s="117"/>
      <c r="Y7" s="117"/>
      <c r="Z7" s="117"/>
    </row>
    <row r="8" spans="1:26" ht="13.5" customHeight="1">
      <c r="A8" s="117"/>
      <c r="B8" s="487" t="s">
        <v>143</v>
      </c>
      <c r="C8" s="488"/>
      <c r="D8" s="28"/>
      <c r="E8" s="117"/>
      <c r="F8" s="486"/>
      <c r="G8" s="117"/>
      <c r="H8" s="117"/>
      <c r="I8" s="117"/>
      <c r="J8" s="117"/>
      <c r="K8" s="117"/>
      <c r="L8" s="117"/>
      <c r="M8" s="117"/>
      <c r="N8" s="117"/>
      <c r="O8" s="117"/>
      <c r="P8" s="117"/>
      <c r="Q8" s="117"/>
      <c r="R8" s="117"/>
      <c r="S8" s="117"/>
      <c r="T8" s="117"/>
      <c r="U8" s="117"/>
      <c r="V8" s="117"/>
      <c r="W8" s="117"/>
      <c r="X8" s="117"/>
      <c r="Y8" s="117"/>
      <c r="Z8" s="117"/>
    </row>
    <row r="9" spans="1:26" ht="4.5" customHeight="1">
      <c r="A9" s="117"/>
      <c r="B9" s="27"/>
      <c r="C9" s="27"/>
      <c r="D9" s="117"/>
      <c r="E9" s="117"/>
      <c r="F9" s="117"/>
      <c r="G9" s="117"/>
      <c r="H9" s="117"/>
      <c r="I9" s="117"/>
      <c r="J9" s="117"/>
      <c r="K9" s="117"/>
      <c r="L9" s="117"/>
      <c r="M9" s="117"/>
      <c r="N9" s="117"/>
      <c r="O9" s="117"/>
      <c r="P9" s="117"/>
      <c r="Q9" s="117"/>
      <c r="R9" s="117"/>
      <c r="S9" s="117"/>
      <c r="T9" s="117"/>
      <c r="U9" s="117"/>
      <c r="V9" s="117"/>
      <c r="W9" s="117"/>
      <c r="X9" s="117"/>
      <c r="Y9" s="117"/>
      <c r="Z9" s="117"/>
    </row>
    <row r="10" spans="1:26" ht="13.5" customHeight="1">
      <c r="A10" s="117"/>
      <c r="B10" s="489" t="s">
        <v>144</v>
      </c>
      <c r="C10" s="488"/>
      <c r="D10" s="120"/>
      <c r="E10" s="533" t="str">
        <f>IF(D10="","",IF(D10&lt;=1,"","ERROR-SHOULD BE &lt;= 100%"))</f>
        <v/>
      </c>
      <c r="F10" s="117"/>
      <c r="G10" s="117"/>
      <c r="H10" s="117"/>
      <c r="I10" s="117"/>
      <c r="J10" s="122">
        <f>D10*100</f>
        <v>0</v>
      </c>
      <c r="K10" s="117"/>
      <c r="L10" s="117"/>
      <c r="M10" s="117"/>
      <c r="N10" s="117"/>
      <c r="O10" s="117"/>
      <c r="P10" s="117"/>
      <c r="Q10" s="117"/>
      <c r="R10" s="117"/>
      <c r="S10" s="117"/>
      <c r="T10" s="117"/>
      <c r="U10" s="117"/>
      <c r="V10" s="117"/>
      <c r="W10" s="117"/>
      <c r="X10" s="117"/>
      <c r="Y10" s="117"/>
      <c r="Z10" s="117"/>
    </row>
    <row r="11" spans="1:26" ht="27" customHeight="1">
      <c r="A11" s="117"/>
      <c r="B11" s="489" t="s">
        <v>145</v>
      </c>
      <c r="C11" s="488"/>
      <c r="D11" s="123">
        <f>K18</f>
        <v>0</v>
      </c>
      <c r="E11" s="33"/>
      <c r="F11" s="117"/>
      <c r="G11" s="117"/>
      <c r="H11" s="117"/>
      <c r="I11" s="117"/>
      <c r="J11" s="117"/>
      <c r="K11" s="117"/>
      <c r="L11" s="117"/>
      <c r="M11" s="117"/>
      <c r="N11" s="117"/>
      <c r="O11" s="117"/>
      <c r="P11" s="117"/>
      <c r="Q11" s="117"/>
      <c r="R11" s="117"/>
      <c r="S11" s="117"/>
      <c r="T11" s="117"/>
      <c r="U11" s="117"/>
      <c r="V11" s="117"/>
      <c r="W11" s="117"/>
      <c r="X11" s="117"/>
      <c r="Y11" s="117"/>
      <c r="Z11" s="117"/>
    </row>
    <row r="12" spans="1:26" ht="12.75" hidden="1" customHeight="1">
      <c r="A12" s="117"/>
      <c r="B12" s="124"/>
      <c r="C12" s="125"/>
      <c r="D12" s="117"/>
      <c r="E12" s="117"/>
      <c r="F12" s="117"/>
      <c r="G12" s="117"/>
      <c r="H12" s="117"/>
      <c r="I12" s="117"/>
      <c r="J12" s="117"/>
      <c r="K12" s="117"/>
      <c r="L12" s="117"/>
      <c r="M12" s="117"/>
      <c r="N12" s="117"/>
      <c r="O12" s="117"/>
      <c r="P12" s="117"/>
      <c r="Q12" s="117"/>
      <c r="R12" s="117"/>
      <c r="S12" s="117"/>
      <c r="T12" s="117"/>
      <c r="U12" s="117"/>
      <c r="V12" s="117"/>
      <c r="W12" s="117"/>
      <c r="X12" s="117"/>
      <c r="Y12" s="117"/>
      <c r="Z12" s="117"/>
    </row>
    <row r="13" spans="1:26" ht="12.75" hidden="1" customHeight="1">
      <c r="A13" s="117"/>
      <c r="B13" s="124">
        <v>0</v>
      </c>
      <c r="C13" s="126">
        <f>D10</f>
        <v>0</v>
      </c>
      <c r="D13" s="117"/>
      <c r="E13" s="117"/>
      <c r="F13" s="117"/>
      <c r="G13" s="117"/>
      <c r="H13" s="117"/>
      <c r="I13" s="117"/>
      <c r="J13" s="117"/>
      <c r="K13" s="117"/>
      <c r="L13" s="117"/>
      <c r="M13" s="117"/>
      <c r="N13" s="117"/>
      <c r="O13" s="117"/>
      <c r="P13" s="117"/>
      <c r="Q13" s="117"/>
      <c r="R13" s="117"/>
      <c r="S13" s="117"/>
      <c r="T13" s="117"/>
      <c r="U13" s="117"/>
      <c r="V13" s="117"/>
      <c r="W13" s="117"/>
      <c r="X13" s="117"/>
      <c r="Y13" s="117"/>
      <c r="Z13" s="117"/>
    </row>
    <row r="14" spans="1:26" ht="12.75" hidden="1" customHeight="1">
      <c r="A14" s="117"/>
      <c r="B14" s="124">
        <v>1</v>
      </c>
      <c r="C14" s="126">
        <f>IF((0.1789*$D$10^2+0.8379*$D$10-0.0088)&gt;1,1,(0.1789*$D$10^2+0.8379*$D$10-0.0088))</f>
        <v>-8.8000000000000005E-3</v>
      </c>
      <c r="D14" s="117"/>
      <c r="E14" s="117"/>
      <c r="F14" s="117"/>
      <c r="G14" s="117"/>
      <c r="H14" s="117"/>
      <c r="I14" s="117"/>
      <c r="J14" s="117"/>
      <c r="K14" s="117"/>
      <c r="L14" s="117"/>
      <c r="M14" s="117"/>
      <c r="N14" s="117"/>
      <c r="O14" s="117"/>
      <c r="P14" s="117"/>
      <c r="Q14" s="117"/>
      <c r="R14" s="117"/>
      <c r="S14" s="117"/>
      <c r="T14" s="117"/>
      <c r="U14" s="117"/>
      <c r="V14" s="117"/>
      <c r="W14" s="117"/>
      <c r="X14" s="117"/>
      <c r="Y14" s="117"/>
      <c r="Z14" s="117"/>
    </row>
    <row r="15" spans="1:26" ht="12.75" hidden="1" customHeight="1">
      <c r="A15" s="117"/>
      <c r="B15" s="124">
        <v>2</v>
      </c>
      <c r="C15" s="126">
        <f>IF((-0.5915*($D$10^3)+1.3983*($D$10^2)+0.1965*$D$10+0.0023)&gt;1,1,(-0.5915*($D$10^3)+1.3983*($D$10^2)+0.1965*$D$10+0.0023))</f>
        <v>2.3E-3</v>
      </c>
      <c r="D15" s="117"/>
      <c r="E15" s="117"/>
      <c r="F15" s="117"/>
      <c r="G15" s="117"/>
      <c r="H15" s="117"/>
      <c r="I15" s="117"/>
      <c r="J15" s="117"/>
      <c r="K15" s="117"/>
      <c r="L15" s="117"/>
      <c r="M15" s="117"/>
      <c r="N15" s="117"/>
      <c r="O15" s="117"/>
      <c r="P15" s="117"/>
      <c r="Q15" s="117"/>
      <c r="R15" s="117"/>
      <c r="S15" s="117"/>
      <c r="T15" s="117"/>
      <c r="U15" s="117"/>
      <c r="V15" s="117"/>
      <c r="W15" s="117"/>
      <c r="X15" s="117"/>
      <c r="Y15" s="117"/>
      <c r="Z15" s="117"/>
    </row>
    <row r="16" spans="1:26" ht="13.5" customHeight="1">
      <c r="A16" s="117"/>
      <c r="B16" s="571" t="s">
        <v>146</v>
      </c>
      <c r="C16" s="572"/>
      <c r="D16" s="127" t="str">
        <f>IF(D10="","",IF(D10&lt;=0.02,0,LOOKUP(D11,B13:C15)))</f>
        <v/>
      </c>
      <c r="E16" s="117"/>
      <c r="F16" s="117"/>
      <c r="G16" s="117"/>
      <c r="H16" s="117"/>
      <c r="I16" s="117"/>
      <c r="J16" s="117"/>
      <c r="K16" s="117"/>
      <c r="L16" s="117"/>
      <c r="M16" s="117"/>
      <c r="N16" s="117"/>
      <c r="O16" s="117"/>
      <c r="P16" s="117"/>
      <c r="Q16" s="117"/>
      <c r="R16" s="117"/>
      <c r="S16" s="117"/>
      <c r="T16" s="117"/>
      <c r="U16" s="117"/>
      <c r="V16" s="117"/>
      <c r="W16" s="117"/>
      <c r="X16" s="117"/>
      <c r="Y16" s="117"/>
      <c r="Z16" s="117"/>
    </row>
    <row r="17" spans="1:26" ht="4.5" customHeight="1">
      <c r="A17" s="117"/>
      <c r="B17" s="27"/>
      <c r="C17" s="27"/>
      <c r="D17" s="117"/>
      <c r="E17" s="117"/>
      <c r="F17" s="117"/>
      <c r="G17" s="117"/>
      <c r="H17" s="117"/>
      <c r="I17" s="117"/>
      <c r="J17" s="117"/>
      <c r="K17" s="117"/>
      <c r="L17" s="117"/>
      <c r="M17" s="117"/>
      <c r="N17" s="117"/>
      <c r="O17" s="117"/>
      <c r="P17" s="117"/>
      <c r="Q17" s="117"/>
      <c r="R17" s="117"/>
      <c r="S17" s="117"/>
      <c r="T17" s="117"/>
      <c r="U17" s="117"/>
      <c r="V17" s="117"/>
      <c r="W17" s="117"/>
      <c r="X17" s="117"/>
      <c r="Y17" s="117"/>
      <c r="Z17" s="117"/>
    </row>
    <row r="18" spans="1:26" ht="13.5" customHeight="1">
      <c r="A18" s="117"/>
      <c r="B18" s="487" t="s">
        <v>147</v>
      </c>
      <c r="C18" s="488"/>
      <c r="D18" s="128" t="s">
        <v>148</v>
      </c>
      <c r="E18" s="128" t="s">
        <v>149</v>
      </c>
      <c r="F18" s="117"/>
      <c r="G18" s="117"/>
      <c r="H18" s="117"/>
      <c r="I18" s="117"/>
      <c r="J18" s="129"/>
      <c r="K18" s="117">
        <f>L18-1</f>
        <v>0</v>
      </c>
      <c r="L18" s="117">
        <v>1</v>
      </c>
      <c r="M18" s="117"/>
      <c r="N18" s="117"/>
      <c r="O18" s="117"/>
      <c r="P18" s="117"/>
      <c r="Q18" s="117"/>
      <c r="R18" s="117"/>
      <c r="S18" s="117"/>
      <c r="T18" s="117"/>
      <c r="U18" s="117"/>
      <c r="V18" s="117"/>
      <c r="W18" s="117"/>
      <c r="X18" s="117"/>
      <c r="Y18" s="117"/>
      <c r="Z18" s="117"/>
    </row>
    <row r="19" spans="1:26" ht="13.5" customHeight="1">
      <c r="A19" s="117"/>
      <c r="B19" s="487" t="s">
        <v>150</v>
      </c>
      <c r="C19" s="488"/>
      <c r="D19" s="120"/>
      <c r="E19" s="130">
        <f t="shared" ref="E19:E21" si="0">D19*D$8</f>
        <v>0</v>
      </c>
      <c r="F19" s="117"/>
      <c r="G19" s="117"/>
      <c r="H19" s="117"/>
      <c r="I19" s="117"/>
      <c r="J19" s="117"/>
      <c r="K19" s="117"/>
      <c r="L19" s="117">
        <v>0</v>
      </c>
      <c r="M19" s="117"/>
      <c r="N19" s="117"/>
      <c r="O19" s="117"/>
      <c r="P19" s="117"/>
      <c r="Q19" s="117"/>
      <c r="R19" s="117"/>
      <c r="S19" s="117"/>
      <c r="T19" s="117"/>
      <c r="U19" s="117"/>
      <c r="V19" s="117"/>
      <c r="W19" s="117"/>
      <c r="X19" s="117"/>
      <c r="Y19" s="117"/>
      <c r="Z19" s="117"/>
    </row>
    <row r="20" spans="1:26" ht="13.5" customHeight="1">
      <c r="A20" s="117"/>
      <c r="B20" s="487" t="s">
        <v>151</v>
      </c>
      <c r="C20" s="488"/>
      <c r="D20" s="120"/>
      <c r="E20" s="130">
        <f t="shared" si="0"/>
        <v>0</v>
      </c>
      <c r="F20" s="117"/>
      <c r="G20" s="117"/>
      <c r="H20" s="117"/>
      <c r="I20" s="117"/>
      <c r="J20" s="117"/>
      <c r="K20" s="117"/>
      <c r="L20" s="117">
        <v>1</v>
      </c>
      <c r="M20" s="117"/>
      <c r="N20" s="117"/>
      <c r="O20" s="117"/>
      <c r="P20" s="117"/>
      <c r="Q20" s="117"/>
      <c r="R20" s="117"/>
      <c r="S20" s="117"/>
      <c r="T20" s="117"/>
      <c r="U20" s="117"/>
      <c r="V20" s="117"/>
      <c r="W20" s="117"/>
      <c r="X20" s="117"/>
      <c r="Y20" s="117"/>
      <c r="Z20" s="117"/>
    </row>
    <row r="21" spans="1:26" ht="13.5" customHeight="1">
      <c r="A21" s="117"/>
      <c r="B21" s="487" t="s">
        <v>152</v>
      </c>
      <c r="C21" s="488"/>
      <c r="D21" s="120"/>
      <c r="E21" s="130">
        <f t="shared" si="0"/>
        <v>0</v>
      </c>
      <c r="F21" s="117"/>
      <c r="G21" s="117"/>
      <c r="H21" s="117"/>
      <c r="I21" s="117"/>
      <c r="J21" s="117"/>
      <c r="K21" s="117"/>
      <c r="L21" s="117">
        <v>2</v>
      </c>
      <c r="M21" s="117"/>
      <c r="N21" s="117"/>
      <c r="O21" s="117"/>
      <c r="P21" s="117"/>
      <c r="Q21" s="117"/>
      <c r="R21" s="117"/>
      <c r="S21" s="117"/>
      <c r="T21" s="117"/>
      <c r="U21" s="117"/>
      <c r="V21" s="117"/>
      <c r="W21" s="117"/>
      <c r="X21" s="117"/>
      <c r="Y21" s="117"/>
      <c r="Z21" s="117"/>
    </row>
    <row r="22" spans="1:26" ht="13.5" customHeight="1">
      <c r="A22" s="117"/>
      <c r="B22" s="131"/>
      <c r="C22" s="132"/>
      <c r="D22" s="534" t="str">
        <f>IF(D19="","",IF(ROUND(SUM($D19:$D21),2)=1,"  ",$H41))</f>
        <v/>
      </c>
      <c r="E22" s="133"/>
      <c r="F22" s="134"/>
      <c r="G22" s="117"/>
      <c r="H22" s="117"/>
      <c r="I22" s="117"/>
      <c r="J22" s="117"/>
      <c r="K22" s="117"/>
      <c r="L22" s="117">
        <v>1</v>
      </c>
      <c r="M22" s="117"/>
      <c r="N22" s="117"/>
      <c r="O22" s="117"/>
      <c r="P22" s="117"/>
      <c r="Q22" s="117"/>
      <c r="R22" s="117"/>
      <c r="S22" s="117"/>
      <c r="T22" s="117"/>
      <c r="U22" s="117"/>
      <c r="V22" s="117"/>
      <c r="W22" s="117"/>
      <c r="X22" s="117"/>
      <c r="Y22" s="117"/>
      <c r="Z22" s="117"/>
    </row>
    <row r="23" spans="1:26" ht="13.5" customHeight="1">
      <c r="A23" s="117"/>
      <c r="B23" s="117"/>
      <c r="C23" s="135"/>
      <c r="D23" s="570" t="s">
        <v>153</v>
      </c>
      <c r="E23" s="564"/>
      <c r="F23" s="565"/>
      <c r="G23" s="117"/>
      <c r="H23" s="117"/>
      <c r="I23" s="117"/>
      <c r="J23" s="117"/>
      <c r="K23" s="117"/>
      <c r="L23" s="6" t="s">
        <v>154</v>
      </c>
      <c r="M23" s="117"/>
      <c r="N23" s="117"/>
      <c r="O23" s="117"/>
      <c r="P23" s="117"/>
      <c r="Q23" s="117"/>
      <c r="R23" s="117"/>
      <c r="S23" s="117"/>
      <c r="T23" s="117"/>
      <c r="U23" s="117"/>
      <c r="V23" s="117"/>
      <c r="W23" s="117"/>
      <c r="X23" s="117"/>
      <c r="Y23" s="117"/>
      <c r="Z23" s="117"/>
    </row>
    <row r="24" spans="1:26" ht="13.5" customHeight="1">
      <c r="A24" s="117"/>
      <c r="B24" s="117"/>
      <c r="C24" s="135"/>
      <c r="D24" s="490" t="s">
        <v>155</v>
      </c>
      <c r="E24" s="480"/>
      <c r="F24" s="568" t="s">
        <v>156</v>
      </c>
      <c r="G24" s="117"/>
      <c r="H24" s="117"/>
      <c r="I24" s="117"/>
      <c r="J24" s="117"/>
      <c r="K24" s="117"/>
      <c r="L24" s="6" t="s">
        <v>157</v>
      </c>
      <c r="M24" s="117"/>
      <c r="N24" s="117"/>
      <c r="O24" s="117"/>
      <c r="P24" s="117"/>
      <c r="Q24" s="117"/>
      <c r="R24" s="117"/>
      <c r="S24" s="117"/>
      <c r="T24" s="117"/>
      <c r="U24" s="117"/>
      <c r="V24" s="117"/>
      <c r="W24" s="117"/>
      <c r="X24" s="117"/>
      <c r="Y24" s="117"/>
      <c r="Z24" s="117"/>
    </row>
    <row r="25" spans="1:26" ht="13.5" customHeight="1">
      <c r="A25" s="117"/>
      <c r="B25" s="117"/>
      <c r="C25" s="135"/>
      <c r="D25" s="136" t="s">
        <v>158</v>
      </c>
      <c r="E25" s="137" t="s">
        <v>159</v>
      </c>
      <c r="F25" s="569"/>
      <c r="G25" s="117"/>
      <c r="H25" s="117"/>
      <c r="I25" s="117"/>
      <c r="J25" s="117"/>
      <c r="K25" s="117"/>
      <c r="L25" s="6" t="s">
        <v>160</v>
      </c>
      <c r="M25" s="117"/>
      <c r="N25" s="117"/>
      <c r="O25" s="117"/>
      <c r="P25" s="117"/>
      <c r="Q25" s="117"/>
      <c r="R25" s="117"/>
      <c r="S25" s="117"/>
      <c r="T25" s="117"/>
      <c r="U25" s="117"/>
      <c r="V25" s="117"/>
      <c r="W25" s="117"/>
      <c r="X25" s="117"/>
      <c r="Y25" s="117"/>
      <c r="Z25" s="117"/>
    </row>
    <row r="26" spans="1:26" ht="13.5" hidden="1" customHeight="1">
      <c r="A26" s="117"/>
      <c r="B26" s="117"/>
      <c r="C26" s="117"/>
      <c r="D26" s="130">
        <v>5</v>
      </c>
      <c r="E26" s="130">
        <v>1</v>
      </c>
      <c r="F26" s="138">
        <v>6.9999999999999999E-4</v>
      </c>
      <c r="G26" s="117"/>
      <c r="H26" s="117"/>
      <c r="I26" s="117"/>
      <c r="J26" s="117"/>
      <c r="K26" s="117"/>
      <c r="L26" s="117"/>
      <c r="M26" s="117"/>
      <c r="N26" s="117"/>
      <c r="O26" s="117"/>
      <c r="P26" s="117"/>
      <c r="Q26" s="117"/>
      <c r="R26" s="117"/>
      <c r="S26" s="117"/>
      <c r="T26" s="117"/>
      <c r="U26" s="117"/>
      <c r="V26" s="117"/>
      <c r="W26" s="117"/>
      <c r="X26" s="117"/>
      <c r="Y26" s="117"/>
      <c r="Z26" s="117"/>
    </row>
    <row r="27" spans="1:26" ht="13.5" hidden="1" customHeight="1">
      <c r="A27" s="117"/>
      <c r="B27" s="117"/>
      <c r="C27" s="117"/>
      <c r="D27" s="130">
        <v>4.5</v>
      </c>
      <c r="E27" s="130">
        <v>0.6</v>
      </c>
      <c r="F27" s="138">
        <v>1.8E-3</v>
      </c>
      <c r="G27" s="117"/>
      <c r="H27" s="117"/>
      <c r="I27" s="117"/>
      <c r="J27" s="117"/>
      <c r="K27" s="117"/>
      <c r="L27" s="117"/>
      <c r="M27" s="117"/>
      <c r="N27" s="117"/>
      <c r="O27" s="117"/>
      <c r="P27" s="117"/>
      <c r="Q27" s="117"/>
      <c r="R27" s="117"/>
      <c r="S27" s="117"/>
      <c r="T27" s="117"/>
      <c r="U27" s="117"/>
      <c r="V27" s="117"/>
      <c r="W27" s="117"/>
      <c r="X27" s="117"/>
      <c r="Y27" s="117"/>
      <c r="Z27" s="117"/>
    </row>
    <row r="28" spans="1:26" ht="13.5" hidden="1" customHeight="1">
      <c r="A28" s="117"/>
      <c r="B28" s="117"/>
      <c r="C28" s="117"/>
      <c r="D28" s="130">
        <v>3</v>
      </c>
      <c r="E28" s="130">
        <v>0.5</v>
      </c>
      <c r="F28" s="138">
        <v>1.8E-3</v>
      </c>
      <c r="G28" s="117"/>
      <c r="H28" s="117"/>
      <c r="I28" s="117"/>
      <c r="J28" s="117"/>
      <c r="K28" s="117"/>
      <c r="L28" s="117"/>
      <c r="M28" s="117"/>
      <c r="N28" s="117"/>
      <c r="O28" s="117"/>
      <c r="P28" s="117"/>
      <c r="Q28" s="117"/>
      <c r="R28" s="117"/>
      <c r="S28" s="117"/>
      <c r="T28" s="117"/>
      <c r="U28" s="117"/>
      <c r="V28" s="117"/>
      <c r="W28" s="117"/>
      <c r="X28" s="117"/>
      <c r="Y28" s="117"/>
      <c r="Z28" s="117"/>
    </row>
    <row r="29" spans="1:26" ht="12.75" hidden="1" customHeight="1">
      <c r="A29" s="117"/>
      <c r="B29" s="117"/>
      <c r="C29" s="117"/>
      <c r="D29" s="139"/>
      <c r="E29" s="139"/>
      <c r="F29" s="140"/>
      <c r="G29" s="117"/>
      <c r="H29" s="117"/>
      <c r="I29" s="117"/>
      <c r="J29" s="117"/>
      <c r="K29" s="117"/>
      <c r="L29" s="117"/>
      <c r="M29" s="117"/>
      <c r="N29" s="117"/>
      <c r="O29" s="117"/>
      <c r="P29" s="117"/>
      <c r="Q29" s="117"/>
      <c r="R29" s="117"/>
      <c r="S29" s="117"/>
      <c r="T29" s="117"/>
      <c r="U29" s="117"/>
      <c r="V29" s="117"/>
      <c r="W29" s="117"/>
      <c r="X29" s="117"/>
      <c r="Y29" s="117"/>
      <c r="Z29" s="117"/>
    </row>
    <row r="30" spans="1:26" ht="12.75" hidden="1" customHeight="1">
      <c r="A30" s="117"/>
      <c r="B30" s="117"/>
      <c r="C30" s="117"/>
      <c r="D30" s="139">
        <f t="shared" ref="D30:F30" si="1">$D19*D26</f>
        <v>0</v>
      </c>
      <c r="E30" s="139">
        <f t="shared" si="1"/>
        <v>0</v>
      </c>
      <c r="F30" s="140">
        <f t="shared" si="1"/>
        <v>0</v>
      </c>
      <c r="G30" s="117"/>
      <c r="H30" s="117"/>
      <c r="I30" s="117"/>
      <c r="J30" s="117"/>
      <c r="K30" s="117"/>
      <c r="L30" s="117"/>
      <c r="M30" s="117"/>
      <c r="N30" s="117"/>
      <c r="O30" s="117"/>
      <c r="P30" s="117"/>
      <c r="Q30" s="117"/>
      <c r="R30" s="117"/>
      <c r="S30" s="117"/>
      <c r="T30" s="117"/>
      <c r="U30" s="117"/>
      <c r="V30" s="117"/>
      <c r="W30" s="117"/>
      <c r="X30" s="117"/>
      <c r="Y30" s="117"/>
      <c r="Z30" s="117"/>
    </row>
    <row r="31" spans="1:26" ht="12.75" hidden="1" customHeight="1">
      <c r="A31" s="117"/>
      <c r="B31" s="117"/>
      <c r="C31" s="117"/>
      <c r="D31" s="139">
        <f t="shared" ref="D31:F31" si="2">$D20*D27</f>
        <v>0</v>
      </c>
      <c r="E31" s="139">
        <f t="shared" si="2"/>
        <v>0</v>
      </c>
      <c r="F31" s="140">
        <f t="shared" si="2"/>
        <v>0</v>
      </c>
      <c r="G31" s="117"/>
      <c r="H31" s="117"/>
      <c r="I31" s="117"/>
      <c r="J31" s="117"/>
      <c r="K31" s="117"/>
      <c r="L31" s="117"/>
      <c r="M31" s="117"/>
      <c r="N31" s="117"/>
      <c r="O31" s="117"/>
      <c r="P31" s="117"/>
      <c r="Q31" s="117"/>
      <c r="R31" s="117"/>
      <c r="S31" s="117"/>
      <c r="T31" s="117"/>
      <c r="U31" s="117"/>
      <c r="V31" s="117"/>
      <c r="W31" s="117"/>
      <c r="X31" s="117"/>
      <c r="Y31" s="117"/>
      <c r="Z31" s="117"/>
    </row>
    <row r="32" spans="1:26" ht="12.75" hidden="1" customHeight="1">
      <c r="A32" s="117"/>
      <c r="B32" s="117"/>
      <c r="C32" s="117"/>
      <c r="D32" s="139">
        <f t="shared" ref="D32:F32" si="3">$D21*D28</f>
        <v>0</v>
      </c>
      <c r="E32" s="139">
        <f t="shared" si="3"/>
        <v>0</v>
      </c>
      <c r="F32" s="140">
        <f t="shared" si="3"/>
        <v>0</v>
      </c>
      <c r="G32" s="117"/>
      <c r="H32" s="117"/>
      <c r="I32" s="117"/>
      <c r="J32" s="117"/>
      <c r="K32" s="117"/>
      <c r="L32" s="117"/>
      <c r="M32" s="117"/>
      <c r="N32" s="117"/>
      <c r="O32" s="117"/>
      <c r="P32" s="117"/>
      <c r="Q32" s="117"/>
      <c r="R32" s="117"/>
      <c r="S32" s="117"/>
      <c r="T32" s="117"/>
      <c r="U32" s="117"/>
      <c r="V32" s="117"/>
      <c r="W32" s="117"/>
      <c r="X32" s="117"/>
      <c r="Y32" s="117"/>
      <c r="Z32" s="117"/>
    </row>
    <row r="33" spans="1:26" ht="12.75" hidden="1" customHeight="1">
      <c r="A33" s="117"/>
      <c r="B33" s="117"/>
      <c r="C33" s="117"/>
      <c r="D33" s="139">
        <f t="shared" ref="D33:F33" si="4">SUM(D30:D32)</f>
        <v>0</v>
      </c>
      <c r="E33" s="139">
        <f t="shared" si="4"/>
        <v>0</v>
      </c>
      <c r="F33" s="140">
        <f t="shared" si="4"/>
        <v>0</v>
      </c>
      <c r="G33" s="117"/>
      <c r="H33" s="117"/>
      <c r="I33" s="117"/>
      <c r="J33" s="117"/>
      <c r="K33" s="117"/>
      <c r="L33" s="117"/>
      <c r="M33" s="117"/>
      <c r="N33" s="117"/>
      <c r="O33" s="117"/>
      <c r="P33" s="117"/>
      <c r="Q33" s="117"/>
      <c r="R33" s="117"/>
      <c r="S33" s="117"/>
      <c r="T33" s="117"/>
      <c r="U33" s="117"/>
      <c r="V33" s="117"/>
      <c r="W33" s="117"/>
      <c r="X33" s="117"/>
      <c r="Y33" s="117"/>
      <c r="Z33" s="117"/>
    </row>
    <row r="34" spans="1:26" ht="13.5" customHeight="1">
      <c r="A34" s="117"/>
      <c r="B34" s="117"/>
      <c r="C34" s="117"/>
      <c r="D34" s="139">
        <f t="shared" ref="D34:F34" si="5">D33</f>
        <v>0</v>
      </c>
      <c r="E34" s="130">
        <f t="shared" si="5"/>
        <v>0</v>
      </c>
      <c r="F34" s="141">
        <f t="shared" si="5"/>
        <v>0</v>
      </c>
      <c r="G34" s="117"/>
      <c r="H34" s="117"/>
      <c r="I34" s="117"/>
      <c r="J34" s="117"/>
      <c r="K34" s="117"/>
      <c r="L34" s="117"/>
      <c r="M34" s="117"/>
      <c r="N34" s="117"/>
      <c r="O34" s="117"/>
      <c r="P34" s="117"/>
      <c r="Q34" s="117"/>
      <c r="R34" s="117"/>
      <c r="S34" s="117"/>
      <c r="T34" s="117"/>
      <c r="U34" s="117"/>
      <c r="V34" s="117"/>
      <c r="W34" s="117"/>
      <c r="X34" s="117"/>
      <c r="Y34" s="117"/>
      <c r="Z34" s="117"/>
    </row>
    <row r="35" spans="1:26" ht="5.25" customHeight="1">
      <c r="A35" s="117"/>
      <c r="B35" s="117"/>
      <c r="C35" s="133"/>
      <c r="D35" s="142"/>
      <c r="E35" s="117"/>
      <c r="F35" s="117"/>
      <c r="G35" s="117"/>
      <c r="H35" s="117"/>
      <c r="I35" s="117"/>
      <c r="J35" s="117"/>
      <c r="K35" s="117"/>
      <c r="L35" s="117"/>
      <c r="M35" s="117"/>
      <c r="N35" s="117"/>
      <c r="O35" s="117"/>
      <c r="P35" s="117"/>
      <c r="Q35" s="117"/>
      <c r="R35" s="117"/>
      <c r="S35" s="117"/>
      <c r="T35" s="117"/>
      <c r="U35" s="117"/>
      <c r="V35" s="117"/>
      <c r="W35" s="117"/>
      <c r="X35" s="117"/>
      <c r="Y35" s="117"/>
      <c r="Z35" s="117"/>
    </row>
    <row r="36" spans="1:26" ht="13.5" customHeight="1">
      <c r="A36" s="117"/>
      <c r="B36" s="117"/>
      <c r="C36" s="133"/>
      <c r="D36" s="492" t="s">
        <v>161</v>
      </c>
      <c r="E36" s="480"/>
      <c r="F36" s="568" t="s">
        <v>162</v>
      </c>
      <c r="G36" s="117"/>
      <c r="H36" s="117"/>
      <c r="I36" s="117"/>
      <c r="J36" s="117"/>
      <c r="K36" s="117"/>
      <c r="L36" s="117"/>
      <c r="M36" s="117"/>
      <c r="N36" s="117"/>
      <c r="O36" s="117"/>
      <c r="P36" s="117"/>
      <c r="Q36" s="117"/>
      <c r="R36" s="117"/>
      <c r="S36" s="117"/>
      <c r="T36" s="117"/>
      <c r="U36" s="117"/>
      <c r="V36" s="117"/>
      <c r="W36" s="117"/>
      <c r="X36" s="117"/>
      <c r="Y36" s="117"/>
      <c r="Z36" s="117"/>
    </row>
    <row r="37" spans="1:26" ht="24.75" customHeight="1">
      <c r="A37" s="117"/>
      <c r="B37" s="143"/>
      <c r="C37" s="6"/>
      <c r="D37" s="144" t="s">
        <v>163</v>
      </c>
      <c r="E37" s="145" t="s">
        <v>164</v>
      </c>
      <c r="F37" s="569"/>
      <c r="G37" s="117"/>
      <c r="H37" s="117"/>
      <c r="I37" s="117"/>
      <c r="J37" s="117"/>
      <c r="K37" s="117"/>
      <c r="L37" s="117"/>
      <c r="M37" s="117"/>
      <c r="N37" s="117"/>
      <c r="O37" s="117"/>
      <c r="P37" s="117"/>
      <c r="Q37" s="117"/>
      <c r="R37" s="117"/>
      <c r="S37" s="117"/>
      <c r="T37" s="117"/>
      <c r="U37" s="117"/>
      <c r="V37" s="117"/>
      <c r="W37" s="117"/>
      <c r="X37" s="117"/>
      <c r="Y37" s="117"/>
      <c r="Z37" s="117"/>
    </row>
    <row r="38" spans="1:26" ht="27" customHeight="1">
      <c r="A38" s="117"/>
      <c r="B38" s="493" t="s">
        <v>165</v>
      </c>
      <c r="C38" s="488"/>
      <c r="D38" s="146">
        <f>IF(ISNUMBER(D45),D45,0)</f>
        <v>0</v>
      </c>
      <c r="E38" s="147">
        <f>D38*D8/12</f>
        <v>0</v>
      </c>
      <c r="F38" s="148" t="s">
        <v>166</v>
      </c>
      <c r="G38" s="117"/>
      <c r="H38" s="117"/>
      <c r="I38" s="117"/>
      <c r="J38" s="117"/>
      <c r="K38" s="117"/>
      <c r="L38" s="117"/>
      <c r="M38" s="117"/>
      <c r="N38" s="117"/>
      <c r="O38" s="117"/>
      <c r="P38" s="117"/>
      <c r="Q38" s="117"/>
      <c r="R38" s="117"/>
      <c r="S38" s="117"/>
      <c r="T38" s="117"/>
      <c r="U38" s="117"/>
      <c r="V38" s="117"/>
      <c r="W38" s="117"/>
      <c r="X38" s="117"/>
      <c r="Y38" s="117"/>
      <c r="Z38" s="117"/>
    </row>
    <row r="39" spans="1:26" ht="13.5" customHeight="1">
      <c r="A39" s="117"/>
      <c r="B39" s="149" t="str">
        <f>IF(L22=1,L23,IF(L22=2,L24,IF(L22=3,L25)))</f>
        <v>100-year Detention Volume Including WQCV</v>
      </c>
      <c r="C39" s="150" t="s">
        <v>167</v>
      </c>
      <c r="D39" s="151">
        <f>IF(D38=0,0,IF(L22=1,D51,IF(L22=2,D51+1.1*(0.91*D10^3-1.19*D10^2+0.78*D10),IF(L22=3,D51+0.55*(0.91*D10^3-1.19*D10^2+0.78*D10)))))</f>
        <v>0</v>
      </c>
      <c r="E39" s="151">
        <f>D39*D8/12</f>
        <v>0</v>
      </c>
      <c r="F39" s="151">
        <f>H67</f>
        <v>0</v>
      </c>
      <c r="G39" s="117"/>
      <c r="H39" s="117"/>
      <c r="I39" s="117"/>
      <c r="J39" s="117"/>
      <c r="K39" s="117"/>
      <c r="L39" s="117"/>
      <c r="M39" s="117"/>
      <c r="N39" s="117"/>
      <c r="O39" s="117"/>
      <c r="P39" s="117"/>
      <c r="Q39" s="117"/>
      <c r="R39" s="117"/>
      <c r="S39" s="117"/>
      <c r="T39" s="117"/>
      <c r="U39" s="117"/>
      <c r="V39" s="117"/>
      <c r="W39" s="117"/>
      <c r="X39" s="117"/>
      <c r="Y39" s="117"/>
      <c r="Z39" s="117"/>
    </row>
    <row r="40" spans="1:26" ht="12.75" hidden="1" customHeight="1">
      <c r="A40" s="117"/>
      <c r="B40" s="152" t="s">
        <v>168</v>
      </c>
      <c r="C40" s="153"/>
      <c r="D40" s="154" t="s">
        <v>163</v>
      </c>
      <c r="E40" s="155" t="s">
        <v>164</v>
      </c>
      <c r="F40" s="117"/>
      <c r="G40" s="117"/>
      <c r="H40" s="117"/>
      <c r="I40" s="117"/>
      <c r="J40" s="117"/>
      <c r="K40" s="117"/>
      <c r="L40" s="117"/>
      <c r="M40" s="117"/>
      <c r="N40" s="117"/>
      <c r="O40" s="117"/>
      <c r="P40" s="117"/>
      <c r="Q40" s="117"/>
      <c r="R40" s="117"/>
      <c r="S40" s="117"/>
      <c r="T40" s="117"/>
      <c r="U40" s="117"/>
      <c r="V40" s="117"/>
      <c r="W40" s="117"/>
      <c r="X40" s="117"/>
      <c r="Y40" s="117"/>
      <c r="Z40" s="117"/>
    </row>
    <row r="41" spans="1:26" ht="12.75" hidden="1" customHeight="1">
      <c r="A41" s="117"/>
      <c r="B41" s="156" t="s">
        <v>169</v>
      </c>
      <c r="C41" s="157"/>
      <c r="D41" s="158"/>
      <c r="E41" s="117"/>
      <c r="F41" s="117"/>
      <c r="G41" s="117"/>
      <c r="H41" s="159" t="s">
        <v>170</v>
      </c>
      <c r="I41" s="117"/>
      <c r="J41" s="117"/>
      <c r="K41" s="117"/>
      <c r="L41" s="117"/>
      <c r="M41" s="117"/>
      <c r="N41" s="117"/>
      <c r="O41" s="117"/>
      <c r="P41" s="117"/>
      <c r="Q41" s="117"/>
      <c r="R41" s="117"/>
      <c r="S41" s="117"/>
      <c r="T41" s="117"/>
      <c r="U41" s="117"/>
      <c r="V41" s="117"/>
      <c r="W41" s="117"/>
      <c r="X41" s="117"/>
      <c r="Y41" s="117"/>
      <c r="Z41" s="117"/>
    </row>
    <row r="42" spans="1:26" ht="12.75" hidden="1" customHeight="1">
      <c r="A42" s="117"/>
      <c r="B42" s="156" t="s">
        <v>171</v>
      </c>
      <c r="C42" s="160" t="e">
        <f>IF((2.0491*$D$16-0.1113)&lt;0,0,1.1*(2.0491*$D$16-0.1113))</f>
        <v>#VALUE!</v>
      </c>
      <c r="D42" s="160" t="e">
        <f t="shared" ref="D42:D44" si="6">C42*D19</f>
        <v>#VALUE!</v>
      </c>
      <c r="E42" s="142"/>
      <c r="F42" s="117"/>
      <c r="G42" s="117"/>
      <c r="H42" s="159" t="s">
        <v>172</v>
      </c>
      <c r="I42" s="117"/>
      <c r="J42" s="117"/>
      <c r="K42" s="117"/>
      <c r="L42" s="117"/>
      <c r="M42" s="117"/>
      <c r="N42" s="117"/>
      <c r="O42" s="117"/>
      <c r="P42" s="117"/>
      <c r="Q42" s="117"/>
      <c r="R42" s="117"/>
      <c r="S42" s="117"/>
      <c r="T42" s="117"/>
      <c r="U42" s="117"/>
      <c r="V42" s="117"/>
      <c r="W42" s="117"/>
      <c r="X42" s="117"/>
      <c r="Y42" s="117"/>
      <c r="Z42" s="117"/>
    </row>
    <row r="43" spans="1:26" ht="12.75" hidden="1" customHeight="1">
      <c r="A43" s="117"/>
      <c r="B43" s="156" t="s">
        <v>173</v>
      </c>
      <c r="C43" s="151" t="e">
        <f>IF((1.2846*$D$16-0.0461)&lt;0,0,1.1*(1.2846*$D$16-0.0461))</f>
        <v>#VALUE!</v>
      </c>
      <c r="D43" s="151" t="e">
        <f t="shared" si="6"/>
        <v>#VALUE!</v>
      </c>
      <c r="E43" s="142"/>
      <c r="F43" s="117"/>
      <c r="G43" s="117"/>
      <c r="H43" s="6"/>
      <c r="I43" s="117"/>
      <c r="J43" s="117"/>
      <c r="K43" s="117"/>
      <c r="L43" s="117"/>
      <c r="M43" s="117"/>
      <c r="N43" s="117"/>
      <c r="O43" s="117"/>
      <c r="P43" s="117"/>
      <c r="Q43" s="117"/>
      <c r="R43" s="117"/>
      <c r="S43" s="117"/>
      <c r="T43" s="117"/>
      <c r="U43" s="117"/>
      <c r="V43" s="117"/>
      <c r="W43" s="117"/>
      <c r="X43" s="117"/>
      <c r="Y43" s="117"/>
      <c r="Z43" s="117"/>
    </row>
    <row r="44" spans="1:26" ht="13.5" hidden="1" customHeight="1">
      <c r="A44" s="117"/>
      <c r="B44" s="156" t="s">
        <v>174</v>
      </c>
      <c r="C44" s="161" t="e">
        <f>IF((1.1381*$D$16-0.0339)&lt;0,0,1.1*(1.1381*$D$16-0.0339))</f>
        <v>#VALUE!</v>
      </c>
      <c r="D44" s="161" t="e">
        <f t="shared" si="6"/>
        <v>#VALUE!</v>
      </c>
      <c r="E44" s="142"/>
      <c r="F44" s="117"/>
      <c r="G44" s="117"/>
      <c r="H44" s="6"/>
      <c r="I44" s="117"/>
      <c r="J44" s="117"/>
      <c r="K44" s="117"/>
      <c r="L44" s="117"/>
      <c r="M44" s="117"/>
      <c r="N44" s="117"/>
      <c r="O44" s="117"/>
      <c r="P44" s="117"/>
      <c r="Q44" s="117"/>
      <c r="R44" s="117"/>
      <c r="S44" s="117"/>
      <c r="T44" s="117"/>
      <c r="U44" s="117"/>
      <c r="V44" s="117"/>
      <c r="W44" s="117"/>
      <c r="X44" s="117"/>
      <c r="Y44" s="117"/>
      <c r="Z44" s="117"/>
    </row>
    <row r="45" spans="1:26" ht="12.75" hidden="1" customHeight="1">
      <c r="A45" s="117"/>
      <c r="B45" s="156" t="s">
        <v>175</v>
      </c>
      <c r="C45" s="162"/>
      <c r="D45" s="151" t="e">
        <f>SUM(D42:D44)</f>
        <v>#VALUE!</v>
      </c>
      <c r="E45" s="151" t="e">
        <f>D45*D8/12</f>
        <v>#VALUE!</v>
      </c>
      <c r="F45" s="117"/>
      <c r="G45" s="117"/>
      <c r="H45" s="117"/>
      <c r="I45" s="117"/>
      <c r="J45" s="117"/>
      <c r="K45" s="117"/>
      <c r="L45" s="117"/>
      <c r="M45" s="117"/>
      <c r="N45" s="117"/>
      <c r="O45" s="117"/>
      <c r="P45" s="117"/>
      <c r="Q45" s="117"/>
      <c r="R45" s="117"/>
      <c r="S45" s="117"/>
      <c r="T45" s="117"/>
      <c r="U45" s="117"/>
      <c r="V45" s="117"/>
      <c r="W45" s="117"/>
      <c r="X45" s="117"/>
      <c r="Y45" s="117"/>
      <c r="Z45" s="117"/>
    </row>
    <row r="46" spans="1:26" ht="12.75" hidden="1" customHeight="1">
      <c r="A46" s="117"/>
      <c r="B46" s="163"/>
      <c r="C46" s="164"/>
      <c r="D46" s="38"/>
      <c r="E46" s="142"/>
      <c r="F46" s="117"/>
      <c r="G46" s="117"/>
      <c r="H46" s="117"/>
      <c r="I46" s="117"/>
      <c r="J46" s="117"/>
      <c r="K46" s="117"/>
      <c r="L46" s="117"/>
      <c r="M46" s="117"/>
      <c r="N46" s="117"/>
      <c r="O46" s="117"/>
      <c r="P46" s="117"/>
      <c r="Q46" s="117"/>
      <c r="R46" s="117"/>
      <c r="S46" s="117"/>
      <c r="T46" s="117"/>
      <c r="U46" s="117"/>
      <c r="V46" s="117"/>
      <c r="W46" s="117"/>
      <c r="X46" s="117"/>
      <c r="Y46" s="117"/>
      <c r="Z46" s="117"/>
    </row>
    <row r="47" spans="1:26" ht="12.75" hidden="1" customHeight="1">
      <c r="A47" s="117"/>
      <c r="B47" s="156" t="s">
        <v>176</v>
      </c>
      <c r="C47" s="157"/>
      <c r="D47" s="158"/>
      <c r="E47" s="117"/>
      <c r="F47" s="117"/>
      <c r="G47" s="117"/>
      <c r="H47" s="117"/>
      <c r="I47" s="117"/>
      <c r="J47" s="117"/>
      <c r="K47" s="117"/>
      <c r="L47" s="117"/>
      <c r="M47" s="117"/>
      <c r="N47" s="117"/>
      <c r="O47" s="117"/>
      <c r="P47" s="117"/>
      <c r="Q47" s="117"/>
      <c r="R47" s="117"/>
      <c r="S47" s="117"/>
      <c r="T47" s="117"/>
      <c r="U47" s="117"/>
      <c r="V47" s="117"/>
      <c r="W47" s="117"/>
      <c r="X47" s="117"/>
      <c r="Y47" s="117"/>
      <c r="Z47" s="117"/>
    </row>
    <row r="48" spans="1:26" ht="12.75" hidden="1" customHeight="1">
      <c r="A48" s="117"/>
      <c r="B48" s="152" t="s">
        <v>171</v>
      </c>
      <c r="C48" s="160" t="e">
        <f>IF((-0.5501*$D$16^2+3.0148*$D$16-0.12)&lt;0,0,-0.5501*$D$16^2+3.0148*$D$16-0.12)</f>
        <v>#VALUE!</v>
      </c>
      <c r="D48" s="160" t="e">
        <f t="shared" ref="D48:D50" si="7">C48*D19</f>
        <v>#VALUE!</v>
      </c>
      <c r="E48" s="117"/>
      <c r="F48" s="117"/>
      <c r="G48" s="117"/>
      <c r="H48" s="117"/>
      <c r="I48" s="117"/>
      <c r="J48" s="117"/>
      <c r="K48" s="117"/>
      <c r="L48" s="117"/>
      <c r="M48" s="117"/>
      <c r="N48" s="117"/>
      <c r="O48" s="117"/>
      <c r="P48" s="117"/>
      <c r="Q48" s="117"/>
      <c r="R48" s="117"/>
      <c r="S48" s="117"/>
      <c r="T48" s="117"/>
      <c r="U48" s="117"/>
      <c r="V48" s="117"/>
      <c r="W48" s="117"/>
      <c r="X48" s="117"/>
      <c r="Y48" s="117"/>
      <c r="Z48" s="117"/>
    </row>
    <row r="49" spans="1:26" ht="12.75" hidden="1" customHeight="1">
      <c r="A49" s="117"/>
      <c r="B49" s="165" t="s">
        <v>173</v>
      </c>
      <c r="C49" s="151" t="e">
        <f t="shared" ref="C49:C50" si="8">IF((-0.0000118*($D$16*100)^2+0.0218*($D$16*100))&lt;0,0,(-0.0000118*($D$16*100)^2+0.0218*($D$16*100)))</f>
        <v>#VALUE!</v>
      </c>
      <c r="D49" s="160" t="e">
        <f t="shared" si="7"/>
        <v>#VALUE!</v>
      </c>
      <c r="E49" s="117"/>
      <c r="F49" s="117"/>
      <c r="G49" s="38"/>
      <c r="H49" s="117"/>
      <c r="I49" s="117"/>
      <c r="J49" s="117"/>
      <c r="K49" s="117"/>
      <c r="L49" s="117"/>
      <c r="M49" s="117"/>
      <c r="N49" s="117"/>
      <c r="O49" s="117"/>
      <c r="P49" s="117"/>
      <c r="Q49" s="117"/>
      <c r="R49" s="117"/>
      <c r="S49" s="117"/>
      <c r="T49" s="117"/>
      <c r="U49" s="117"/>
      <c r="V49" s="117"/>
      <c r="W49" s="117"/>
      <c r="X49" s="117"/>
      <c r="Y49" s="117"/>
      <c r="Z49" s="117"/>
    </row>
    <row r="50" spans="1:26" ht="13.5" hidden="1" customHeight="1">
      <c r="A50" s="117"/>
      <c r="B50" s="156" t="s">
        <v>174</v>
      </c>
      <c r="C50" s="151" t="e">
        <f t="shared" si="8"/>
        <v>#VALUE!</v>
      </c>
      <c r="D50" s="166" t="e">
        <f t="shared" si="7"/>
        <v>#VALUE!</v>
      </c>
      <c r="E50" s="117"/>
      <c r="F50" s="117"/>
      <c r="G50" s="38"/>
      <c r="H50" s="117"/>
      <c r="I50" s="117"/>
      <c r="J50" s="117"/>
      <c r="K50" s="117"/>
      <c r="L50" s="117"/>
      <c r="M50" s="117"/>
      <c r="N50" s="117"/>
      <c r="O50" s="117"/>
      <c r="P50" s="117"/>
      <c r="Q50" s="117"/>
      <c r="R50" s="117"/>
      <c r="S50" s="117"/>
      <c r="T50" s="117"/>
      <c r="U50" s="117"/>
      <c r="V50" s="117"/>
      <c r="W50" s="117"/>
      <c r="X50" s="117"/>
      <c r="Y50" s="117"/>
      <c r="Z50" s="117"/>
    </row>
    <row r="51" spans="1:26" ht="12.75" hidden="1" customHeight="1">
      <c r="A51" s="117"/>
      <c r="B51" s="167" t="s">
        <v>177</v>
      </c>
      <c r="C51" s="168"/>
      <c r="D51" s="151" t="e">
        <f>SUM(D48:D50)</f>
        <v>#VALUE!</v>
      </c>
      <c r="E51" s="151" t="e">
        <f>D51*D8/12</f>
        <v>#VALUE!</v>
      </c>
      <c r="F51" s="117"/>
      <c r="G51" s="117"/>
      <c r="H51" s="117"/>
      <c r="I51" s="117"/>
      <c r="J51" s="117"/>
      <c r="K51" s="117"/>
      <c r="L51" s="117"/>
      <c r="M51" s="117"/>
      <c r="N51" s="117"/>
      <c r="O51" s="117"/>
      <c r="P51" s="117"/>
      <c r="Q51" s="117"/>
      <c r="R51" s="117"/>
      <c r="S51" s="117"/>
      <c r="T51" s="117"/>
      <c r="U51" s="117"/>
      <c r="V51" s="117"/>
      <c r="W51" s="117"/>
      <c r="X51" s="117"/>
      <c r="Y51" s="117"/>
      <c r="Z51" s="117"/>
    </row>
    <row r="52" spans="1:26" ht="14.25" customHeight="1">
      <c r="A52" s="117"/>
      <c r="B52" s="129"/>
      <c r="C52" s="117"/>
      <c r="D52" s="117"/>
      <c r="E52" s="142"/>
      <c r="F52" s="117"/>
      <c r="G52" s="117"/>
      <c r="H52" s="117"/>
      <c r="I52" s="117"/>
      <c r="J52" s="117"/>
      <c r="K52" s="117"/>
      <c r="L52" s="117"/>
      <c r="M52" s="117"/>
      <c r="N52" s="117"/>
      <c r="O52" s="117"/>
      <c r="P52" s="117"/>
      <c r="Q52" s="117"/>
      <c r="R52" s="117"/>
      <c r="S52" s="117"/>
      <c r="T52" s="117"/>
      <c r="U52" s="117"/>
      <c r="V52" s="117"/>
      <c r="W52" s="117"/>
      <c r="X52" s="117"/>
      <c r="Y52" s="117"/>
      <c r="Z52" s="117"/>
    </row>
    <row r="53" spans="1:26" ht="12.75" hidden="1" customHeight="1">
      <c r="A53" s="117"/>
      <c r="B53" s="167" t="s">
        <v>178</v>
      </c>
      <c r="C53" s="169"/>
      <c r="D53" s="169"/>
      <c r="E53" s="169"/>
      <c r="F53" s="169"/>
      <c r="G53" s="169"/>
      <c r="H53" s="170"/>
      <c r="I53" s="117"/>
      <c r="J53" s="117"/>
      <c r="K53" s="117"/>
      <c r="L53" s="117"/>
      <c r="M53" s="117"/>
      <c r="N53" s="117"/>
      <c r="O53" s="117"/>
      <c r="P53" s="117"/>
      <c r="Q53" s="117"/>
      <c r="R53" s="171"/>
      <c r="S53" s="117"/>
      <c r="T53" s="117"/>
      <c r="U53" s="117"/>
      <c r="V53" s="117"/>
      <c r="W53" s="117"/>
      <c r="X53" s="117"/>
      <c r="Y53" s="117"/>
      <c r="Z53" s="117"/>
    </row>
    <row r="54" spans="1:26" ht="12.75" hidden="1" customHeight="1">
      <c r="A54" s="117"/>
      <c r="B54" s="172"/>
      <c r="C54" s="173" t="s">
        <v>179</v>
      </c>
      <c r="D54" s="173"/>
      <c r="E54" s="173"/>
      <c r="F54" s="173"/>
      <c r="G54" s="173"/>
      <c r="H54" s="174"/>
      <c r="I54" s="117"/>
      <c r="J54" s="117"/>
      <c r="K54" s="117"/>
      <c r="L54" s="117"/>
      <c r="M54" s="117"/>
      <c r="N54" s="117"/>
      <c r="O54" s="117"/>
      <c r="P54" s="117"/>
      <c r="Q54" s="117"/>
      <c r="R54" s="171"/>
      <c r="S54" s="117"/>
      <c r="T54" s="117"/>
      <c r="U54" s="117"/>
      <c r="V54" s="117"/>
      <c r="W54" s="117"/>
      <c r="X54" s="117"/>
      <c r="Y54" s="117"/>
      <c r="Z54" s="117"/>
    </row>
    <row r="55" spans="1:26" ht="12.75" hidden="1" customHeight="1">
      <c r="A55" s="117"/>
      <c r="B55" s="175"/>
      <c r="C55" s="128">
        <v>2</v>
      </c>
      <c r="D55" s="128">
        <v>5</v>
      </c>
      <c r="E55" s="128">
        <v>10</v>
      </c>
      <c r="F55" s="136">
        <v>25</v>
      </c>
      <c r="G55" s="170">
        <v>50</v>
      </c>
      <c r="H55" s="128">
        <v>100</v>
      </c>
      <c r="I55" s="117"/>
      <c r="J55" s="117"/>
      <c r="K55" s="117"/>
      <c r="L55" s="117"/>
      <c r="M55" s="117"/>
      <c r="N55" s="117"/>
      <c r="O55" s="117"/>
      <c r="P55" s="117"/>
      <c r="Q55" s="117"/>
      <c r="R55" s="171"/>
      <c r="S55" s="117"/>
      <c r="T55" s="117"/>
      <c r="U55" s="117"/>
      <c r="V55" s="117"/>
      <c r="W55" s="117"/>
      <c r="X55" s="117"/>
      <c r="Y55" s="117"/>
      <c r="Z55" s="117"/>
    </row>
    <row r="56" spans="1:26" ht="12.75" hidden="1" customHeight="1">
      <c r="A56" s="117"/>
      <c r="B56" s="169" t="s">
        <v>171</v>
      </c>
      <c r="C56" s="151">
        <v>0.02</v>
      </c>
      <c r="D56" s="151">
        <v>7.0000000000000007E-2</v>
      </c>
      <c r="E56" s="151">
        <v>0.13</v>
      </c>
      <c r="F56" s="176">
        <v>0.24</v>
      </c>
      <c r="G56" s="158">
        <v>0.33</v>
      </c>
      <c r="H56" s="151">
        <v>0.5</v>
      </c>
      <c r="I56" s="117"/>
      <c r="J56" s="117"/>
      <c r="K56" s="117"/>
      <c r="L56" s="117"/>
      <c r="M56" s="117"/>
      <c r="N56" s="117"/>
      <c r="O56" s="117"/>
      <c r="P56" s="117"/>
      <c r="Q56" s="117"/>
      <c r="R56" s="171"/>
      <c r="S56" s="117"/>
      <c r="T56" s="117"/>
      <c r="U56" s="117"/>
      <c r="V56" s="117"/>
      <c r="W56" s="117"/>
      <c r="X56" s="117"/>
      <c r="Y56" s="117"/>
      <c r="Z56" s="117"/>
    </row>
    <row r="57" spans="1:26" ht="12.75" hidden="1" customHeight="1">
      <c r="A57" s="117"/>
      <c r="B57" s="169" t="s">
        <v>173</v>
      </c>
      <c r="C57" s="151">
        <v>0.03</v>
      </c>
      <c r="D57" s="151">
        <v>0.13</v>
      </c>
      <c r="E57" s="151">
        <v>0.23</v>
      </c>
      <c r="F57" s="176">
        <v>0.41</v>
      </c>
      <c r="G57" s="158">
        <v>0.56000000000000005</v>
      </c>
      <c r="H57" s="151">
        <v>0.85</v>
      </c>
      <c r="I57" s="117"/>
      <c r="J57" s="117"/>
      <c r="K57" s="117"/>
      <c r="L57" s="117"/>
      <c r="M57" s="117"/>
      <c r="N57" s="117"/>
      <c r="O57" s="117"/>
      <c r="P57" s="117"/>
      <c r="Q57" s="117"/>
      <c r="R57" s="171"/>
      <c r="S57" s="117"/>
      <c r="T57" s="117"/>
      <c r="U57" s="117"/>
      <c r="V57" s="117"/>
      <c r="W57" s="117"/>
      <c r="X57" s="117"/>
      <c r="Y57" s="117"/>
      <c r="Z57" s="117"/>
    </row>
    <row r="58" spans="1:26" ht="12.75" hidden="1" customHeight="1">
      <c r="A58" s="117"/>
      <c r="B58" s="169" t="s">
        <v>174</v>
      </c>
      <c r="C58" s="151">
        <v>0.04</v>
      </c>
      <c r="D58" s="151">
        <v>0.17</v>
      </c>
      <c r="E58" s="151">
        <v>0.3</v>
      </c>
      <c r="F58" s="176">
        <v>0.52</v>
      </c>
      <c r="G58" s="158">
        <v>0.68</v>
      </c>
      <c r="H58" s="151">
        <v>1</v>
      </c>
      <c r="I58" s="117"/>
      <c r="J58" s="117"/>
      <c r="K58" s="117"/>
      <c r="L58" s="117"/>
      <c r="M58" s="117"/>
      <c r="N58" s="117"/>
      <c r="O58" s="117"/>
      <c r="P58" s="117"/>
      <c r="Q58" s="117"/>
      <c r="R58" s="171"/>
      <c r="S58" s="117"/>
      <c r="T58" s="117"/>
      <c r="U58" s="117"/>
      <c r="V58" s="117"/>
      <c r="W58" s="117"/>
      <c r="X58" s="117"/>
      <c r="Y58" s="117"/>
      <c r="Z58" s="117"/>
    </row>
    <row r="59" spans="1:26" ht="12.75" hidden="1" customHeight="1">
      <c r="A59" s="117"/>
      <c r="B59" s="117"/>
      <c r="C59" s="117"/>
      <c r="D59" s="117"/>
      <c r="E59" s="117"/>
      <c r="F59" s="117"/>
      <c r="G59" s="117"/>
      <c r="H59" s="117"/>
      <c r="I59" s="117"/>
      <c r="J59" s="117"/>
      <c r="K59" s="117"/>
      <c r="L59" s="117"/>
      <c r="M59" s="117"/>
      <c r="N59" s="117"/>
      <c r="O59" s="117"/>
      <c r="P59" s="117"/>
      <c r="Q59" s="117"/>
      <c r="R59" s="171"/>
      <c r="S59" s="117"/>
      <c r="T59" s="117"/>
      <c r="U59" s="117"/>
      <c r="V59" s="117"/>
      <c r="W59" s="117"/>
      <c r="X59" s="117"/>
      <c r="Y59" s="117"/>
      <c r="Z59" s="117"/>
    </row>
    <row r="60" spans="1:26" ht="12.75" hidden="1" customHeight="1">
      <c r="A60" s="117"/>
      <c r="B60" s="117"/>
      <c r="C60" s="117">
        <f t="shared" ref="C60:H60" si="9">C56*$D19</f>
        <v>0</v>
      </c>
      <c r="D60" s="117">
        <f t="shared" si="9"/>
        <v>0</v>
      </c>
      <c r="E60" s="117">
        <f t="shared" si="9"/>
        <v>0</v>
      </c>
      <c r="F60" s="117">
        <f t="shared" si="9"/>
        <v>0</v>
      </c>
      <c r="G60" s="117">
        <f t="shared" si="9"/>
        <v>0</v>
      </c>
      <c r="H60" s="117">
        <f t="shared" si="9"/>
        <v>0</v>
      </c>
      <c r="I60" s="117"/>
      <c r="J60" s="117"/>
      <c r="K60" s="117"/>
      <c r="L60" s="117"/>
      <c r="M60" s="117"/>
      <c r="N60" s="117"/>
      <c r="O60" s="117"/>
      <c r="P60" s="117"/>
      <c r="Q60" s="117"/>
      <c r="R60" s="171"/>
      <c r="S60" s="117"/>
      <c r="T60" s="117"/>
      <c r="U60" s="117"/>
      <c r="V60" s="117"/>
      <c r="W60" s="117"/>
      <c r="X60" s="117"/>
      <c r="Y60" s="117"/>
      <c r="Z60" s="117"/>
    </row>
    <row r="61" spans="1:26" ht="12.75" hidden="1" customHeight="1">
      <c r="A61" s="117"/>
      <c r="B61" s="117"/>
      <c r="C61" s="117">
        <f t="shared" ref="C61:H61" si="10">C57*$D20</f>
        <v>0</v>
      </c>
      <c r="D61" s="117">
        <f t="shared" si="10"/>
        <v>0</v>
      </c>
      <c r="E61" s="117">
        <f t="shared" si="10"/>
        <v>0</v>
      </c>
      <c r="F61" s="117">
        <f t="shared" si="10"/>
        <v>0</v>
      </c>
      <c r="G61" s="117">
        <f t="shared" si="10"/>
        <v>0</v>
      </c>
      <c r="H61" s="117">
        <f t="shared" si="10"/>
        <v>0</v>
      </c>
      <c r="I61" s="117"/>
      <c r="J61" s="117"/>
      <c r="K61" s="117"/>
      <c r="L61" s="117"/>
      <c r="M61" s="117"/>
      <c r="N61" s="117"/>
      <c r="O61" s="117"/>
      <c r="P61" s="117"/>
      <c r="Q61" s="117"/>
      <c r="R61" s="171"/>
      <c r="S61" s="117"/>
      <c r="T61" s="117"/>
      <c r="U61" s="117"/>
      <c r="V61" s="117"/>
      <c r="W61" s="117"/>
      <c r="X61" s="117"/>
      <c r="Y61" s="117"/>
      <c r="Z61" s="117"/>
    </row>
    <row r="62" spans="1:26" ht="12.75" hidden="1" customHeight="1">
      <c r="A62" s="117"/>
      <c r="B62" s="117"/>
      <c r="C62" s="117">
        <f t="shared" ref="C62:H62" si="11">C58*$D21</f>
        <v>0</v>
      </c>
      <c r="D62" s="117">
        <f t="shared" si="11"/>
        <v>0</v>
      </c>
      <c r="E62" s="117">
        <f t="shared" si="11"/>
        <v>0</v>
      </c>
      <c r="F62" s="117">
        <f t="shared" si="11"/>
        <v>0</v>
      </c>
      <c r="G62" s="117">
        <f t="shared" si="11"/>
        <v>0</v>
      </c>
      <c r="H62" s="117">
        <f t="shared" si="11"/>
        <v>0</v>
      </c>
      <c r="I62" s="117"/>
      <c r="J62" s="117"/>
      <c r="K62" s="117"/>
      <c r="L62" s="117"/>
      <c r="M62" s="117"/>
      <c r="N62" s="117"/>
      <c r="O62" s="117"/>
      <c r="P62" s="117"/>
      <c r="Q62" s="117"/>
      <c r="R62" s="171"/>
      <c r="S62" s="117"/>
      <c r="T62" s="117"/>
      <c r="U62" s="117"/>
      <c r="V62" s="117"/>
      <c r="W62" s="117"/>
      <c r="X62" s="117"/>
      <c r="Y62" s="117"/>
      <c r="Z62" s="117"/>
    </row>
    <row r="63" spans="1:26" ht="12.75" hidden="1" customHeight="1">
      <c r="A63" s="117"/>
      <c r="B63" s="117"/>
      <c r="C63" s="117">
        <f t="shared" ref="C63:H63" si="12">SUM(C60:C62)</f>
        <v>0</v>
      </c>
      <c r="D63" s="117">
        <f t="shared" si="12"/>
        <v>0</v>
      </c>
      <c r="E63" s="117">
        <f t="shared" si="12"/>
        <v>0</v>
      </c>
      <c r="F63" s="117">
        <f t="shared" si="12"/>
        <v>0</v>
      </c>
      <c r="G63" s="117">
        <f t="shared" si="12"/>
        <v>0</v>
      </c>
      <c r="H63" s="117">
        <f t="shared" si="12"/>
        <v>0</v>
      </c>
      <c r="I63" s="117"/>
      <c r="J63" s="117"/>
      <c r="K63" s="117"/>
      <c r="L63" s="117"/>
      <c r="M63" s="117"/>
      <c r="N63" s="117"/>
      <c r="O63" s="117"/>
      <c r="P63" s="117"/>
      <c r="Q63" s="117"/>
      <c r="R63" s="171"/>
      <c r="S63" s="117"/>
      <c r="T63" s="117"/>
      <c r="U63" s="117"/>
      <c r="V63" s="117"/>
      <c r="W63" s="117"/>
      <c r="X63" s="117"/>
      <c r="Y63" s="117"/>
      <c r="Z63" s="117"/>
    </row>
    <row r="64" spans="1:26" ht="13.5" hidden="1" customHeight="1">
      <c r="A64" s="117"/>
      <c r="B64" s="177" t="s">
        <v>180</v>
      </c>
      <c r="C64" s="178">
        <f t="shared" ref="C64:H64" si="13">C63</f>
        <v>0</v>
      </c>
      <c r="D64" s="178">
        <f t="shared" si="13"/>
        <v>0</v>
      </c>
      <c r="E64" s="178">
        <f t="shared" si="13"/>
        <v>0</v>
      </c>
      <c r="F64" s="179">
        <f t="shared" si="13"/>
        <v>0</v>
      </c>
      <c r="G64" s="180">
        <f t="shared" si="13"/>
        <v>0</v>
      </c>
      <c r="H64" s="178">
        <f t="shared" si="13"/>
        <v>0</v>
      </c>
      <c r="I64" s="117"/>
      <c r="J64" s="117"/>
      <c r="K64" s="117"/>
      <c r="L64" s="117"/>
      <c r="M64" s="117"/>
      <c r="N64" s="117"/>
      <c r="O64" s="117"/>
      <c r="P64" s="117"/>
      <c r="Q64" s="117"/>
      <c r="R64" s="117"/>
      <c r="S64" s="117"/>
      <c r="T64" s="117"/>
      <c r="U64" s="117"/>
      <c r="V64" s="117"/>
      <c r="W64" s="117"/>
      <c r="X64" s="117"/>
      <c r="Y64" s="117"/>
      <c r="Z64" s="117"/>
    </row>
    <row r="65" spans="1:26" ht="12.75" hidden="1"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row>
    <row r="66" spans="1:26" ht="13.5" hidden="1" customHeight="1">
      <c r="A66" s="117"/>
      <c r="B66" s="181" t="s">
        <v>181</v>
      </c>
      <c r="C66" s="177"/>
      <c r="D66" s="177"/>
      <c r="E66" s="177"/>
      <c r="F66" s="177"/>
      <c r="G66" s="177"/>
      <c r="H66" s="182"/>
      <c r="I66" s="117"/>
      <c r="J66" s="117"/>
      <c r="K66" s="117"/>
      <c r="L66" s="117"/>
      <c r="M66" s="117"/>
      <c r="N66" s="117"/>
      <c r="O66" s="117"/>
      <c r="P66" s="117"/>
      <c r="Q66" s="117"/>
      <c r="R66" s="117"/>
      <c r="S66" s="117"/>
      <c r="T66" s="117"/>
      <c r="U66" s="117"/>
      <c r="V66" s="117"/>
      <c r="W66" s="117"/>
      <c r="X66" s="117"/>
      <c r="Y66" s="117"/>
      <c r="Z66" s="117"/>
    </row>
    <row r="67" spans="1:26" ht="13.5" hidden="1" customHeight="1">
      <c r="A67" s="117"/>
      <c r="B67" s="177" t="s">
        <v>180</v>
      </c>
      <c r="C67" s="178">
        <f t="shared" ref="C67:H67" si="14">C64*$D8</f>
        <v>0</v>
      </c>
      <c r="D67" s="178">
        <f t="shared" si="14"/>
        <v>0</v>
      </c>
      <c r="E67" s="178">
        <f t="shared" si="14"/>
        <v>0</v>
      </c>
      <c r="F67" s="179">
        <f t="shared" si="14"/>
        <v>0</v>
      </c>
      <c r="G67" s="180">
        <f t="shared" si="14"/>
        <v>0</v>
      </c>
      <c r="H67" s="178">
        <f t="shared" si="14"/>
        <v>0</v>
      </c>
      <c r="I67" s="117"/>
      <c r="J67" s="117"/>
      <c r="K67" s="117"/>
      <c r="L67" s="117"/>
      <c r="M67" s="117"/>
      <c r="N67" s="117"/>
      <c r="O67" s="117"/>
      <c r="P67" s="117"/>
      <c r="Q67" s="117"/>
      <c r="R67" s="117"/>
      <c r="S67" s="3"/>
      <c r="T67" s="3"/>
      <c r="U67" s="3"/>
      <c r="V67" s="3"/>
      <c r="W67" s="117"/>
      <c r="X67" s="117"/>
      <c r="Y67" s="117"/>
      <c r="Z67" s="117"/>
    </row>
    <row r="68" spans="1:26" ht="12.75" hidden="1"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row>
    <row r="69" spans="1:26" ht="12.7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row>
    <row r="70" spans="1:26" ht="12.75" customHeight="1">
      <c r="A70" s="117"/>
      <c r="B70" s="117"/>
      <c r="C70" s="117"/>
      <c r="D70" s="117"/>
      <c r="E70" s="117"/>
      <c r="F70" s="117"/>
      <c r="G70" s="117"/>
      <c r="H70" s="117"/>
      <c r="I70" s="117"/>
      <c r="J70" s="117"/>
      <c r="K70" s="117"/>
      <c r="L70" s="117"/>
      <c r="M70" s="3"/>
      <c r="N70" s="3"/>
      <c r="O70" s="3"/>
      <c r="P70" s="117" t="s">
        <v>182</v>
      </c>
      <c r="Q70" s="117" t="s">
        <v>183</v>
      </c>
      <c r="R70" s="117"/>
      <c r="S70" s="5" t="s">
        <v>184</v>
      </c>
      <c r="T70" s="3"/>
      <c r="U70" s="3"/>
      <c r="V70" s="3"/>
      <c r="W70" s="117"/>
      <c r="X70" s="117"/>
      <c r="Y70" s="117"/>
      <c r="Z70" s="117"/>
    </row>
    <row r="71" spans="1:26" ht="12.75" customHeight="1">
      <c r="A71" s="117"/>
      <c r="B71" s="117"/>
      <c r="C71" s="117"/>
      <c r="D71" s="117"/>
      <c r="E71" s="117"/>
      <c r="F71" s="117"/>
      <c r="G71" s="117"/>
      <c r="H71" s="117"/>
      <c r="I71" s="117"/>
      <c r="J71" s="117"/>
      <c r="K71" s="117"/>
      <c r="L71" s="117"/>
      <c r="M71" s="3"/>
      <c r="N71" s="494" t="s">
        <v>183</v>
      </c>
      <c r="O71" s="459"/>
      <c r="P71" s="117" t="s">
        <v>185</v>
      </c>
      <c r="Q71" s="117" t="s">
        <v>186</v>
      </c>
      <c r="R71" s="117"/>
      <c r="S71" s="3"/>
      <c r="T71" s="3"/>
      <c r="U71" s="3"/>
      <c r="V71" s="3"/>
      <c r="W71" s="117"/>
      <c r="X71" s="117"/>
      <c r="Y71" s="117"/>
      <c r="Z71" s="117"/>
    </row>
    <row r="72" spans="1:26" ht="12.75" customHeight="1">
      <c r="A72" s="117"/>
      <c r="B72" s="117"/>
      <c r="C72" s="117"/>
      <c r="D72" s="117"/>
      <c r="E72" s="117"/>
      <c r="F72" s="117"/>
      <c r="G72" s="117"/>
      <c r="H72" s="117"/>
      <c r="I72" s="117"/>
      <c r="J72" s="117" t="s">
        <v>187</v>
      </c>
      <c r="K72" s="117"/>
      <c r="L72" s="117"/>
      <c r="M72" s="117" t="s">
        <v>188</v>
      </c>
      <c r="N72" s="117" t="s">
        <v>189</v>
      </c>
      <c r="O72" s="117" t="s">
        <v>190</v>
      </c>
      <c r="P72" s="117" t="s">
        <v>191</v>
      </c>
      <c r="Q72" s="117" t="s">
        <v>190</v>
      </c>
      <c r="R72" s="117"/>
      <c r="S72" s="3" t="s">
        <v>188</v>
      </c>
      <c r="T72" s="3" t="s">
        <v>192</v>
      </c>
      <c r="U72" s="3" t="s">
        <v>193</v>
      </c>
      <c r="V72" s="3" t="s">
        <v>194</v>
      </c>
      <c r="W72" s="117"/>
      <c r="X72" s="117"/>
      <c r="Y72" s="117"/>
      <c r="Z72" s="117"/>
    </row>
    <row r="73" spans="1:26" ht="12.75" customHeight="1">
      <c r="A73" s="117"/>
      <c r="B73" s="117"/>
      <c r="C73" s="117"/>
      <c r="D73" s="117"/>
      <c r="E73" s="117"/>
      <c r="F73" s="117"/>
      <c r="G73" s="117"/>
      <c r="H73" s="117"/>
      <c r="I73" s="117"/>
      <c r="J73" s="117">
        <v>0</v>
      </c>
      <c r="K73" s="117"/>
      <c r="L73" s="117"/>
      <c r="M73" s="122">
        <v>0</v>
      </c>
      <c r="N73" s="183">
        <f t="shared" ref="N73:N83" si="15">(1.78*M73-0.002*M73^2-3.56)/900</f>
        <v>-3.9555555555555559E-3</v>
      </c>
      <c r="O73" s="38">
        <v>0</v>
      </c>
      <c r="P73" s="38">
        <f>-0.0000118*M73^2+0.0218*M73</f>
        <v>0</v>
      </c>
      <c r="Q73" s="38">
        <f t="shared" ref="Q73:Q83" si="16">-0.5501*J73^2+3.0148*J73-0.12</f>
        <v>-0.12</v>
      </c>
      <c r="R73" s="117"/>
      <c r="S73" s="171">
        <v>0.05</v>
      </c>
      <c r="T73" s="38">
        <f t="shared" ref="T73:T83" si="17">IF((2.0491*S73-0.1113)&lt;0,0,2.0491*S73-0.1113)</f>
        <v>0</v>
      </c>
      <c r="U73" s="38">
        <f t="shared" ref="U73:U83" si="18">IF((1.2846*S73-0.0461)&lt;0,0,1.2846*S73-0.0461)</f>
        <v>1.8129999999999993E-2</v>
      </c>
      <c r="V73" s="38">
        <f t="shared" ref="V73:V83" si="19">IF((1.1381*S73-0.0339)&lt;0,0,1.1381*S73-0.0339)</f>
        <v>2.3004999999999998E-2</v>
      </c>
      <c r="W73" s="117"/>
      <c r="X73" s="117"/>
      <c r="Y73" s="117"/>
      <c r="Z73" s="117"/>
    </row>
    <row r="74" spans="1:26" ht="12.75" customHeight="1">
      <c r="A74" s="117"/>
      <c r="B74" s="117"/>
      <c r="C74" s="117"/>
      <c r="D74" s="117"/>
      <c r="E74" s="117"/>
      <c r="F74" s="117"/>
      <c r="G74" s="117"/>
      <c r="H74" s="117"/>
      <c r="I74" s="117"/>
      <c r="J74" s="117">
        <v>0.1</v>
      </c>
      <c r="K74" s="117"/>
      <c r="L74" s="117"/>
      <c r="M74" s="122">
        <v>10</v>
      </c>
      <c r="N74" s="183">
        <f t="shared" si="15"/>
        <v>1.5600000000000001E-2</v>
      </c>
      <c r="O74" s="38">
        <f t="shared" ref="O74:O83" si="20">N74*12</f>
        <v>0.18720000000000001</v>
      </c>
      <c r="P74" s="38">
        <v>0.18</v>
      </c>
      <c r="Q74" s="38">
        <f t="shared" si="16"/>
        <v>0.17597900000000005</v>
      </c>
      <c r="R74" s="117"/>
      <c r="S74" s="171">
        <v>0.1</v>
      </c>
      <c r="T74" s="38">
        <f t="shared" si="17"/>
        <v>9.361000000000004E-2</v>
      </c>
      <c r="U74" s="38">
        <f t="shared" si="18"/>
        <v>8.2359999999999989E-2</v>
      </c>
      <c r="V74" s="38">
        <f t="shared" si="19"/>
        <v>7.9909999999999995E-2</v>
      </c>
      <c r="W74" s="117"/>
      <c r="X74" s="117"/>
      <c r="Y74" s="117"/>
      <c r="Z74" s="117"/>
    </row>
    <row r="75" spans="1:26" ht="12.75" customHeight="1">
      <c r="A75" s="117"/>
      <c r="B75" s="117"/>
      <c r="C75" s="117"/>
      <c r="D75" s="117"/>
      <c r="E75" s="117"/>
      <c r="F75" s="117"/>
      <c r="G75" s="117"/>
      <c r="H75" s="117"/>
      <c r="I75" s="117"/>
      <c r="J75" s="117">
        <f t="shared" ref="J75:J83" si="21">J74+0.1</f>
        <v>0.2</v>
      </c>
      <c r="K75" s="117"/>
      <c r="L75" s="117"/>
      <c r="M75" s="122">
        <f t="shared" ref="M75:M83" si="22">M74+10</f>
        <v>20</v>
      </c>
      <c r="N75" s="183">
        <f t="shared" si="15"/>
        <v>3.4711111111111116E-2</v>
      </c>
      <c r="O75" s="38">
        <f t="shared" si="20"/>
        <v>0.41653333333333342</v>
      </c>
      <c r="P75" s="38">
        <f t="shared" ref="P75:P83" si="23">-0.0000118*M75^2+0.0218*M75</f>
        <v>0.43128</v>
      </c>
      <c r="Q75" s="38">
        <f t="shared" si="16"/>
        <v>0.46095600000000003</v>
      </c>
      <c r="R75" s="117"/>
      <c r="S75" s="171">
        <f t="shared" ref="S75:S83" si="24">S74+0.1</f>
        <v>0.2</v>
      </c>
      <c r="T75" s="38">
        <f t="shared" si="17"/>
        <v>0.29852000000000006</v>
      </c>
      <c r="U75" s="38">
        <f t="shared" si="18"/>
        <v>0.21081999999999998</v>
      </c>
      <c r="V75" s="38">
        <f t="shared" si="19"/>
        <v>0.19372</v>
      </c>
      <c r="W75" s="117"/>
      <c r="X75" s="117"/>
      <c r="Y75" s="117"/>
      <c r="Z75" s="117"/>
    </row>
    <row r="76" spans="1:26" ht="12.75" customHeight="1">
      <c r="A76" s="117"/>
      <c r="B76" s="117"/>
      <c r="C76" s="117"/>
      <c r="D76" s="117"/>
      <c r="E76" s="117"/>
      <c r="F76" s="117"/>
      <c r="G76" s="117"/>
      <c r="H76" s="117"/>
      <c r="I76" s="117"/>
      <c r="J76" s="117">
        <f t="shared" si="21"/>
        <v>0.30000000000000004</v>
      </c>
      <c r="K76" s="117"/>
      <c r="L76" s="117"/>
      <c r="M76" s="122">
        <f t="shared" si="22"/>
        <v>30</v>
      </c>
      <c r="N76" s="183">
        <f t="shared" si="15"/>
        <v>5.3377777777777774E-2</v>
      </c>
      <c r="O76" s="38">
        <f t="shared" si="20"/>
        <v>0.64053333333333329</v>
      </c>
      <c r="P76" s="38">
        <f t="shared" si="23"/>
        <v>0.64338000000000006</v>
      </c>
      <c r="Q76" s="38">
        <f t="shared" si="16"/>
        <v>0.73493100000000011</v>
      </c>
      <c r="R76" s="117"/>
      <c r="S76" s="171">
        <f t="shared" si="24"/>
        <v>0.30000000000000004</v>
      </c>
      <c r="T76" s="38">
        <f t="shared" si="17"/>
        <v>0.50343000000000016</v>
      </c>
      <c r="U76" s="38">
        <f t="shared" si="18"/>
        <v>0.33928000000000003</v>
      </c>
      <c r="V76" s="38">
        <f t="shared" si="19"/>
        <v>0.30753000000000003</v>
      </c>
      <c r="W76" s="117"/>
      <c r="X76" s="117"/>
      <c r="Y76" s="117"/>
      <c r="Z76" s="117"/>
    </row>
    <row r="77" spans="1:26" ht="12.75" customHeight="1">
      <c r="A77" s="117"/>
      <c r="B77" s="117"/>
      <c r="C77" s="117"/>
      <c r="D77" s="117"/>
      <c r="E77" s="117"/>
      <c r="F77" s="117"/>
      <c r="G77" s="117"/>
      <c r="H77" s="117"/>
      <c r="I77" s="117"/>
      <c r="J77" s="117">
        <f t="shared" si="21"/>
        <v>0.4</v>
      </c>
      <c r="K77" s="117"/>
      <c r="L77" s="117"/>
      <c r="M77" s="122">
        <f t="shared" si="22"/>
        <v>40</v>
      </c>
      <c r="N77" s="183">
        <f t="shared" si="15"/>
        <v>7.1599999999999997E-2</v>
      </c>
      <c r="O77" s="38">
        <f t="shared" si="20"/>
        <v>0.85919999999999996</v>
      </c>
      <c r="P77" s="38">
        <f t="shared" si="23"/>
        <v>0.85311999999999999</v>
      </c>
      <c r="Q77" s="38">
        <f t="shared" si="16"/>
        <v>0.99790400000000001</v>
      </c>
      <c r="R77" s="117"/>
      <c r="S77" s="171">
        <f t="shared" si="24"/>
        <v>0.4</v>
      </c>
      <c r="T77" s="38">
        <f t="shared" si="17"/>
        <v>0.70834000000000019</v>
      </c>
      <c r="U77" s="38">
        <f t="shared" si="18"/>
        <v>0.46773999999999993</v>
      </c>
      <c r="V77" s="38">
        <f t="shared" si="19"/>
        <v>0.42133999999999999</v>
      </c>
      <c r="W77" s="117"/>
      <c r="X77" s="117"/>
      <c r="Y77" s="117"/>
      <c r="Z77" s="117"/>
    </row>
    <row r="78" spans="1:26" ht="12.75" customHeight="1">
      <c r="A78" s="117"/>
      <c r="B78" s="117"/>
      <c r="C78" s="117"/>
      <c r="D78" s="117"/>
      <c r="E78" s="117"/>
      <c r="F78" s="117"/>
      <c r="G78" s="117"/>
      <c r="H78" s="117"/>
      <c r="I78" s="117"/>
      <c r="J78" s="117">
        <f t="shared" si="21"/>
        <v>0.5</v>
      </c>
      <c r="K78" s="117"/>
      <c r="L78" s="117"/>
      <c r="M78" s="122">
        <f t="shared" si="22"/>
        <v>50</v>
      </c>
      <c r="N78" s="183">
        <f t="shared" si="15"/>
        <v>8.9377777777777778E-2</v>
      </c>
      <c r="O78" s="38">
        <f t="shared" si="20"/>
        <v>1.0725333333333333</v>
      </c>
      <c r="P78" s="38">
        <f t="shared" si="23"/>
        <v>1.0605</v>
      </c>
      <c r="Q78" s="38">
        <f t="shared" si="16"/>
        <v>1.2498749999999998</v>
      </c>
      <c r="R78" s="117"/>
      <c r="S78" s="171">
        <f t="shared" si="24"/>
        <v>0.5</v>
      </c>
      <c r="T78" s="38">
        <f t="shared" si="17"/>
        <v>0.91325000000000012</v>
      </c>
      <c r="U78" s="38">
        <f t="shared" si="18"/>
        <v>0.59619999999999995</v>
      </c>
      <c r="V78" s="38">
        <f t="shared" si="19"/>
        <v>0.5351499999999999</v>
      </c>
      <c r="W78" s="117"/>
      <c r="X78" s="117"/>
      <c r="Y78" s="117"/>
      <c r="Z78" s="117"/>
    </row>
    <row r="79" spans="1:26" ht="12.75" customHeight="1">
      <c r="A79" s="117"/>
      <c r="B79" s="117"/>
      <c r="C79" s="117"/>
      <c r="D79" s="117"/>
      <c r="E79" s="117"/>
      <c r="F79" s="117"/>
      <c r="G79" s="117"/>
      <c r="H79" s="117"/>
      <c r="I79" s="117"/>
      <c r="J79" s="117">
        <f t="shared" si="21"/>
        <v>0.6</v>
      </c>
      <c r="K79" s="117"/>
      <c r="L79" s="117"/>
      <c r="M79" s="122">
        <f t="shared" si="22"/>
        <v>60</v>
      </c>
      <c r="N79" s="183">
        <f t="shared" si="15"/>
        <v>0.1067111111111111</v>
      </c>
      <c r="O79" s="38">
        <f t="shared" si="20"/>
        <v>1.2805333333333333</v>
      </c>
      <c r="P79" s="38">
        <f t="shared" si="23"/>
        <v>1.26552</v>
      </c>
      <c r="Q79" s="38">
        <f t="shared" si="16"/>
        <v>1.4908440000000001</v>
      </c>
      <c r="R79" s="117"/>
      <c r="S79" s="171">
        <f t="shared" si="24"/>
        <v>0.6</v>
      </c>
      <c r="T79" s="38">
        <f t="shared" si="17"/>
        <v>1.11816</v>
      </c>
      <c r="U79" s="38">
        <f t="shared" si="18"/>
        <v>0.72465999999999997</v>
      </c>
      <c r="V79" s="38">
        <f t="shared" si="19"/>
        <v>0.64895999999999987</v>
      </c>
      <c r="W79" s="117"/>
      <c r="X79" s="117"/>
      <c r="Y79" s="117"/>
      <c r="Z79" s="117"/>
    </row>
    <row r="80" spans="1:26" ht="12.75" customHeight="1">
      <c r="A80" s="117"/>
      <c r="B80" s="117"/>
      <c r="C80" s="117"/>
      <c r="D80" s="117"/>
      <c r="E80" s="117"/>
      <c r="F80" s="117"/>
      <c r="G80" s="117"/>
      <c r="H80" s="117"/>
      <c r="I80" s="117"/>
      <c r="J80" s="117">
        <f t="shared" si="21"/>
        <v>0.7</v>
      </c>
      <c r="K80" s="117"/>
      <c r="L80" s="117"/>
      <c r="M80" s="122">
        <f t="shared" si="22"/>
        <v>70</v>
      </c>
      <c r="N80" s="183">
        <f t="shared" si="15"/>
        <v>0.12360000000000002</v>
      </c>
      <c r="O80" s="38">
        <f t="shared" si="20"/>
        <v>1.4832000000000001</v>
      </c>
      <c r="P80" s="38">
        <f t="shared" si="23"/>
        <v>1.46818</v>
      </c>
      <c r="Q80" s="38">
        <f t="shared" si="16"/>
        <v>1.7208109999999999</v>
      </c>
      <c r="R80" s="117"/>
      <c r="S80" s="171">
        <f t="shared" si="24"/>
        <v>0.7</v>
      </c>
      <c r="T80" s="38">
        <f t="shared" si="17"/>
        <v>1.32307</v>
      </c>
      <c r="U80" s="38">
        <f t="shared" si="18"/>
        <v>0.85311999999999988</v>
      </c>
      <c r="V80" s="38">
        <f t="shared" si="19"/>
        <v>0.76276999999999984</v>
      </c>
      <c r="W80" s="117"/>
      <c r="X80" s="117"/>
      <c r="Y80" s="117"/>
      <c r="Z80" s="117"/>
    </row>
    <row r="81" spans="1:26" ht="12.75" customHeight="1">
      <c r="A81" s="117"/>
      <c r="B81" s="117"/>
      <c r="C81" s="117"/>
      <c r="D81" s="117"/>
      <c r="E81" s="117"/>
      <c r="F81" s="117"/>
      <c r="G81" s="117"/>
      <c r="H81" s="117"/>
      <c r="I81" s="117"/>
      <c r="J81" s="117">
        <f t="shared" si="21"/>
        <v>0.79999999999999993</v>
      </c>
      <c r="K81" s="117"/>
      <c r="L81" s="117"/>
      <c r="M81" s="122">
        <f t="shared" si="22"/>
        <v>80</v>
      </c>
      <c r="N81" s="183">
        <f t="shared" si="15"/>
        <v>0.14004444444444444</v>
      </c>
      <c r="O81" s="38">
        <f t="shared" si="20"/>
        <v>1.6805333333333334</v>
      </c>
      <c r="P81" s="38">
        <f t="shared" si="23"/>
        <v>1.66848</v>
      </c>
      <c r="Q81" s="38">
        <f t="shared" si="16"/>
        <v>1.9397759999999997</v>
      </c>
      <c r="R81" s="117"/>
      <c r="S81" s="171">
        <f t="shared" si="24"/>
        <v>0.79999999999999993</v>
      </c>
      <c r="T81" s="38">
        <f t="shared" si="17"/>
        <v>1.5279800000000001</v>
      </c>
      <c r="U81" s="38">
        <f t="shared" si="18"/>
        <v>0.9815799999999999</v>
      </c>
      <c r="V81" s="38">
        <f t="shared" si="19"/>
        <v>0.8765799999999998</v>
      </c>
      <c r="W81" s="117"/>
      <c r="X81" s="117"/>
      <c r="Y81" s="117"/>
      <c r="Z81" s="117"/>
    </row>
    <row r="82" spans="1:26" ht="12.75" customHeight="1">
      <c r="A82" s="117"/>
      <c r="B82" s="117"/>
      <c r="C82" s="117"/>
      <c r="D82" s="117"/>
      <c r="E82" s="117"/>
      <c r="F82" s="117"/>
      <c r="G82" s="117"/>
      <c r="H82" s="117"/>
      <c r="I82" s="117"/>
      <c r="J82" s="117">
        <f t="shared" si="21"/>
        <v>0.89999999999999991</v>
      </c>
      <c r="K82" s="117"/>
      <c r="L82" s="117"/>
      <c r="M82" s="122">
        <f t="shared" si="22"/>
        <v>90</v>
      </c>
      <c r="N82" s="183">
        <f t="shared" si="15"/>
        <v>0.15604444444444443</v>
      </c>
      <c r="O82" s="38">
        <f t="shared" si="20"/>
        <v>1.8725333333333332</v>
      </c>
      <c r="P82" s="38">
        <f t="shared" si="23"/>
        <v>1.86642</v>
      </c>
      <c r="Q82" s="38">
        <f t="shared" si="16"/>
        <v>2.1477390000000001</v>
      </c>
      <c r="R82" s="117"/>
      <c r="S82" s="171">
        <f t="shared" si="24"/>
        <v>0.89999999999999991</v>
      </c>
      <c r="T82" s="38">
        <f t="shared" si="17"/>
        <v>1.73289</v>
      </c>
      <c r="U82" s="38">
        <f t="shared" si="18"/>
        <v>1.1100399999999999</v>
      </c>
      <c r="V82" s="38">
        <f t="shared" si="19"/>
        <v>0.99038999999999966</v>
      </c>
      <c r="W82" s="117"/>
      <c r="X82" s="117"/>
      <c r="Y82" s="117"/>
      <c r="Z82" s="117"/>
    </row>
    <row r="83" spans="1:26" ht="12.75" customHeight="1">
      <c r="A83" s="117"/>
      <c r="B83" s="117"/>
      <c r="C83" s="117"/>
      <c r="D83" s="117"/>
      <c r="E83" s="117"/>
      <c r="F83" s="117"/>
      <c r="G83" s="117"/>
      <c r="H83" s="117"/>
      <c r="I83" s="117"/>
      <c r="J83" s="117">
        <f t="shared" si="21"/>
        <v>0.99999999999999989</v>
      </c>
      <c r="K83" s="117"/>
      <c r="L83" s="117"/>
      <c r="M83" s="122">
        <f t="shared" si="22"/>
        <v>100</v>
      </c>
      <c r="N83" s="183">
        <f t="shared" si="15"/>
        <v>0.1716</v>
      </c>
      <c r="O83" s="38">
        <f t="shared" si="20"/>
        <v>2.0592000000000001</v>
      </c>
      <c r="P83" s="38">
        <f t="shared" si="23"/>
        <v>2.0620000000000003</v>
      </c>
      <c r="Q83" s="38">
        <f t="shared" si="16"/>
        <v>2.3446999999999996</v>
      </c>
      <c r="R83" s="117"/>
      <c r="S83" s="171">
        <f t="shared" si="24"/>
        <v>0.99999999999999989</v>
      </c>
      <c r="T83" s="38">
        <f t="shared" si="17"/>
        <v>1.9377999999999997</v>
      </c>
      <c r="U83" s="38">
        <f t="shared" si="18"/>
        <v>1.2384999999999997</v>
      </c>
      <c r="V83" s="38">
        <f t="shared" si="19"/>
        <v>1.1041999999999996</v>
      </c>
      <c r="W83" s="117"/>
      <c r="X83" s="117"/>
      <c r="Y83" s="117"/>
      <c r="Z83" s="117"/>
    </row>
    <row r="84" spans="1:26" ht="12.7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row>
    <row r="85" spans="1:26" ht="12.7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row>
    <row r="86" spans="1:26" ht="12.7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row>
    <row r="87" spans="1:26" ht="12.7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row>
    <row r="88" spans="1:26" ht="12.7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row>
    <row r="89" spans="1:26" ht="12.7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row>
    <row r="90" spans="1:26" ht="12.7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row>
    <row r="91" spans="1:26" ht="15.75" customHeight="1">
      <c r="A91" s="143" t="s">
        <v>195</v>
      </c>
      <c r="B91" s="143"/>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row>
    <row r="92" spans="1:26" ht="15.75" customHeight="1">
      <c r="A92" s="567" t="s">
        <v>196</v>
      </c>
      <c r="B92" s="567"/>
      <c r="C92" s="567"/>
      <c r="D92" s="567"/>
      <c r="E92" s="567"/>
      <c r="F92" s="567"/>
      <c r="G92" s="117"/>
      <c r="H92" s="117"/>
      <c r="I92" s="117"/>
      <c r="J92" s="117"/>
      <c r="K92" s="117"/>
      <c r="L92" s="117"/>
      <c r="M92" s="117"/>
      <c r="N92" s="117"/>
      <c r="O92" s="117"/>
      <c r="P92" s="117"/>
      <c r="Q92" s="117"/>
      <c r="R92" s="117"/>
      <c r="S92" s="117"/>
      <c r="T92" s="117"/>
      <c r="U92" s="117"/>
      <c r="V92" s="117"/>
      <c r="W92" s="117"/>
      <c r="X92" s="117"/>
      <c r="Y92" s="117"/>
      <c r="Z92" s="117"/>
    </row>
    <row r="93" spans="1:26" ht="27" customHeight="1">
      <c r="A93" s="589" t="s">
        <v>197</v>
      </c>
      <c r="B93" s="550"/>
      <c r="C93" s="550"/>
      <c r="D93" s="550"/>
      <c r="E93" s="550"/>
      <c r="F93" s="551"/>
      <c r="G93" s="117"/>
      <c r="H93" s="117"/>
      <c r="I93" s="117"/>
      <c r="J93" s="117"/>
      <c r="K93" s="117"/>
      <c r="L93" s="117"/>
      <c r="M93" s="117"/>
      <c r="N93" s="117"/>
      <c r="O93" s="117"/>
      <c r="P93" s="117"/>
      <c r="Q93" s="117"/>
      <c r="R93" s="117"/>
      <c r="S93" s="117"/>
      <c r="T93" s="117"/>
      <c r="U93" s="117"/>
      <c r="V93" s="117"/>
      <c r="W93" s="117"/>
      <c r="X93" s="117"/>
      <c r="Y93" s="117"/>
      <c r="Z93" s="117"/>
    </row>
    <row r="94" spans="1:26" ht="39.75" customHeight="1">
      <c r="A94" s="589" t="s">
        <v>198</v>
      </c>
      <c r="B94" s="550"/>
      <c r="C94" s="550"/>
      <c r="D94" s="550"/>
      <c r="E94" s="550"/>
      <c r="F94" s="551"/>
      <c r="G94" s="117"/>
      <c r="H94" s="117"/>
      <c r="I94" s="117"/>
      <c r="J94" s="117"/>
      <c r="K94" s="117"/>
      <c r="L94" s="117"/>
      <c r="M94" s="117"/>
      <c r="N94" s="117"/>
      <c r="O94" s="117"/>
      <c r="P94" s="117"/>
      <c r="Q94" s="117"/>
      <c r="R94" s="117"/>
      <c r="S94" s="117"/>
      <c r="T94" s="117"/>
      <c r="U94" s="117"/>
      <c r="V94" s="117"/>
      <c r="W94" s="117"/>
      <c r="X94" s="117"/>
      <c r="Y94" s="117"/>
      <c r="Z94" s="117"/>
    </row>
    <row r="95" spans="1:26" ht="14.25" customHeight="1">
      <c r="A95" s="491" t="s">
        <v>199</v>
      </c>
      <c r="B95" s="458"/>
      <c r="C95" s="458"/>
      <c r="D95" s="458"/>
      <c r="E95" s="458"/>
      <c r="F95" s="459"/>
      <c r="G95" s="117"/>
      <c r="H95" s="117"/>
      <c r="I95" s="117"/>
      <c r="J95" s="117"/>
      <c r="K95" s="117"/>
      <c r="L95" s="117"/>
      <c r="M95" s="117"/>
      <c r="N95" s="117"/>
      <c r="O95" s="117"/>
      <c r="P95" s="117"/>
      <c r="Q95" s="117"/>
      <c r="R95" s="117"/>
      <c r="S95" s="117"/>
      <c r="T95" s="117"/>
      <c r="U95" s="117"/>
      <c r="V95" s="117"/>
      <c r="W95" s="117"/>
      <c r="X95" s="117"/>
      <c r="Y95" s="117"/>
      <c r="Z95" s="117"/>
    </row>
    <row r="96" spans="1:26" ht="15" customHeight="1">
      <c r="A96" s="491" t="str">
        <f>"5) "&amp;IF(L22=1,"100-yr detention volume includes EURV.  No need to add more volume for WQCV or EURV",IF(L22=2,"User has opted to add the WQCV to the 100-year detention volume to satisfy local regulations.  This is not required per the USDCM.",IF(L22=3,"User has opted to add 1/2 the WQCV to the 100-year detention volume to satisfy local regulations.  This is not required per the USDCM.")))</f>
        <v>5) 100-yr detention volume includes EURV.  No need to add more volume for WQCV or EURV</v>
      </c>
      <c r="B96" s="458"/>
      <c r="C96" s="458"/>
      <c r="D96" s="458"/>
      <c r="E96" s="458"/>
      <c r="F96" s="459"/>
      <c r="G96" s="117"/>
      <c r="H96" s="117"/>
      <c r="I96" s="117"/>
      <c r="J96" s="117"/>
      <c r="K96" s="117"/>
      <c r="L96" s="117"/>
      <c r="M96" s="117"/>
      <c r="N96" s="117"/>
      <c r="O96" s="117"/>
      <c r="P96" s="117"/>
      <c r="Q96" s="117"/>
      <c r="R96" s="117"/>
      <c r="S96" s="117"/>
      <c r="T96" s="117"/>
      <c r="U96" s="117"/>
      <c r="V96" s="117"/>
      <c r="W96" s="117"/>
      <c r="X96" s="117"/>
      <c r="Y96" s="117"/>
      <c r="Z96" s="117"/>
    </row>
    <row r="97" spans="1:26" ht="12.7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row>
    <row r="98" spans="1:26" ht="12.7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row>
    <row r="99" spans="1:26" ht="12.7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row>
    <row r="100" spans="1:26" ht="12.7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row>
    <row r="101" spans="1:26" ht="12.7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row>
    <row r="102" spans="1:26" ht="12.7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row>
    <row r="103" spans="1:26" ht="12.7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row>
    <row r="104" spans="1:26" ht="12.7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row>
    <row r="105" spans="1:26" ht="12.7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row>
    <row r="106" spans="1:26" ht="12.7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row>
    <row r="107" spans="1:26" ht="12.7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row>
    <row r="108" spans="1:26" ht="12.7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row>
    <row r="109" spans="1:26" ht="12.7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row>
    <row r="110" spans="1:26" ht="12.7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row>
    <row r="111" spans="1:26" ht="12.7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row>
    <row r="112" spans="1:26" ht="12.7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row>
    <row r="113" spans="1:26" ht="12.7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row>
    <row r="114" spans="1:26" ht="12.7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row>
    <row r="115" spans="1:26" ht="12.7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row>
    <row r="116" spans="1:26" ht="12.7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row>
    <row r="117" spans="1:26" ht="12.7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row>
    <row r="118" spans="1:26" ht="12.7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row>
    <row r="119" spans="1:26" ht="12.7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row>
    <row r="120" spans="1:26" ht="12.7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row>
    <row r="121" spans="1:26" ht="12.7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row>
    <row r="122" spans="1:26" ht="12.7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row>
    <row r="123" spans="1:26" ht="12.7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row>
    <row r="124" spans="1:26" ht="12.7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1:26" ht="12.7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row>
    <row r="126" spans="1:26" ht="12.7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row>
    <row r="127" spans="1:26" ht="12.7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row>
    <row r="128" spans="1:26" ht="12.7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row>
    <row r="129" spans="1:26" ht="12.7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row>
    <row r="130" spans="1:26" ht="12.7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row>
    <row r="131" spans="1:26" ht="12.7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row>
    <row r="132" spans="1:26" ht="12.7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row>
    <row r="133" spans="1:26" ht="12.7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row>
    <row r="134" spans="1:26" ht="12.7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row>
    <row r="135" spans="1:26" ht="12.7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row>
    <row r="136" spans="1:26" ht="12.7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row>
    <row r="137" spans="1:26" ht="12.7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row>
    <row r="138" spans="1:26" ht="12.7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row>
    <row r="139" spans="1:26" ht="12.7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row>
    <row r="140" spans="1:26" ht="12.7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row>
    <row r="141" spans="1:26" ht="12.7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row>
    <row r="142" spans="1:26" ht="12.7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row>
    <row r="143" spans="1:26" ht="12.7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row>
    <row r="144" spans="1:26" ht="12.7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row>
    <row r="145" spans="1:26" ht="12.7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row>
    <row r="146" spans="1:26" ht="12.7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row>
    <row r="147" spans="1:26" ht="12.7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row>
    <row r="148" spans="1:26" ht="12.7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row>
    <row r="149" spans="1:26" ht="12.7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row>
    <row r="150" spans="1:26" ht="12.7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row>
    <row r="151" spans="1:26" ht="12.7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row>
    <row r="152" spans="1:26" ht="12.7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row>
    <row r="153" spans="1:26" ht="12.7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row>
    <row r="154" spans="1:26" ht="12.7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row>
    <row r="155" spans="1:26" ht="12.7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row>
    <row r="156" spans="1:26" ht="12.7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row>
    <row r="157" spans="1:26" ht="12.7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row>
    <row r="158" spans="1:26" ht="12.7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row>
    <row r="159" spans="1:26" ht="12.7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row>
    <row r="160" spans="1:26" ht="12.7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row>
    <row r="161" spans="1:26" ht="12.7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row>
    <row r="162" spans="1:26" ht="12.7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row>
    <row r="163" spans="1:26" ht="12.7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row>
    <row r="164" spans="1:26" ht="12.7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row>
    <row r="165" spans="1:26" ht="12.7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row>
    <row r="166" spans="1:26" ht="12.7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row>
    <row r="167" spans="1:26" ht="12.7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row>
    <row r="168" spans="1:26" ht="12.7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row>
    <row r="169" spans="1:26" ht="12.7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row>
    <row r="170" spans="1:26" ht="12.7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row>
    <row r="171" spans="1:26" ht="12.7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row>
    <row r="172" spans="1:26" ht="12.7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row>
    <row r="173" spans="1:26" ht="12.7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row>
    <row r="174" spans="1:26" ht="12.7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row>
    <row r="175" spans="1:26" ht="12.7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row>
    <row r="176" spans="1:26" ht="12.7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row>
    <row r="177" spans="1:26" ht="12.7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row>
    <row r="178" spans="1:26" ht="12.7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row>
    <row r="179" spans="1:26" ht="12.7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row>
    <row r="180" spans="1:26" ht="12.7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row>
    <row r="181" spans="1:26" ht="12.7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row>
    <row r="182" spans="1:26" ht="12.7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row>
    <row r="183" spans="1:26" ht="12.7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row>
    <row r="184" spans="1:26" ht="12.7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row>
    <row r="185" spans="1:26" ht="12.7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row>
    <row r="186" spans="1:26" ht="12.7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row>
    <row r="187" spans="1:26" ht="12.7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row>
    <row r="188" spans="1:26" ht="12.7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row>
    <row r="189" spans="1:26" ht="12.7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row>
    <row r="190" spans="1:26" ht="12.7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row>
    <row r="191" spans="1:26" ht="12.7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row>
    <row r="192" spans="1:26" ht="12.7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row>
    <row r="193" spans="1:26" ht="12.7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row>
    <row r="194" spans="1:26" ht="12.7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row>
    <row r="195" spans="1:26" ht="12.7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row>
    <row r="196" spans="1:26" ht="12.7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row>
    <row r="197" spans="1:26" ht="12.7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row>
    <row r="198" spans="1:26" ht="12.7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row>
    <row r="199" spans="1:26" ht="12.7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row>
    <row r="200" spans="1:26" ht="12.7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row>
    <row r="201" spans="1:26" ht="12.7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row>
    <row r="202" spans="1:26" ht="12.7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row>
    <row r="203" spans="1:26" ht="12.7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row>
    <row r="204" spans="1:26" ht="12.7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row>
    <row r="205" spans="1:26" ht="12.7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row>
    <row r="206" spans="1:26" ht="12.7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row>
    <row r="207" spans="1:26" ht="12.7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row>
    <row r="208" spans="1:26" ht="12.7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row>
    <row r="209" spans="1:26" ht="12.7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row>
    <row r="210" spans="1:26" ht="12.7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row>
    <row r="211" spans="1:26" ht="12.7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row>
    <row r="212" spans="1:26" ht="12.7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row>
    <row r="213" spans="1:26" ht="12.7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row>
    <row r="214" spans="1:26" ht="12.7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row>
    <row r="215" spans="1:26" ht="12.7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row>
    <row r="216" spans="1:26" ht="12.7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row>
    <row r="217" spans="1:26" ht="12.7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row>
    <row r="218" spans="1:26" ht="12.7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row>
    <row r="219" spans="1:26" ht="12.7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row>
    <row r="220" spans="1:26" ht="12.7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row>
    <row r="221" spans="1:26" ht="12.7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row>
    <row r="222" spans="1:26" ht="12.7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row>
    <row r="223" spans="1:26" ht="12.7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row>
    <row r="224" spans="1:26" ht="12.7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row>
    <row r="225" spans="1:26" ht="12.7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row>
    <row r="226" spans="1:26" ht="12.7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row>
    <row r="227" spans="1:26" ht="12.7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row>
    <row r="228" spans="1:26" ht="12.7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row>
    <row r="229" spans="1:26" ht="12.7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row>
    <row r="230" spans="1:26" ht="12.7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row>
    <row r="231" spans="1:26" ht="12.7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row>
    <row r="232" spans="1:26" ht="12.7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row>
    <row r="233" spans="1:26" ht="12.7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row>
    <row r="234" spans="1:26" ht="12.7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row>
    <row r="235" spans="1:26" ht="12.7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row>
    <row r="236" spans="1:26" ht="12.7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row>
    <row r="237" spans="1:26" ht="12.7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row>
    <row r="238" spans="1:26" ht="12.7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row>
    <row r="239" spans="1:26" ht="12.7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row>
    <row r="240" spans="1:26" ht="12.7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row>
    <row r="241" spans="1:26" ht="12.7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row>
    <row r="242" spans="1:26" ht="12.7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row>
    <row r="243" spans="1:26" ht="12.7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row>
    <row r="244" spans="1:26" ht="12.7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row>
    <row r="245" spans="1:26" ht="12.7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row>
    <row r="246" spans="1:26" ht="12.7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row>
    <row r="247" spans="1:26" ht="12.7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row>
    <row r="248" spans="1:26" ht="12.7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row>
    <row r="249" spans="1:26" ht="12.7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row>
    <row r="250" spans="1:26" ht="12.7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row>
    <row r="251" spans="1:26" ht="12.7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row>
    <row r="252" spans="1:26" ht="12.7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row>
    <row r="253" spans="1:26" ht="12.7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row>
    <row r="254" spans="1:26" ht="12.7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row>
    <row r="255" spans="1:26" ht="12.7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row>
    <row r="256" spans="1:26" ht="12.7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row>
    <row r="257" spans="1:26" ht="12.7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row>
    <row r="258" spans="1:26" ht="12.7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row>
    <row r="259" spans="1:26" ht="12.7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row>
    <row r="260" spans="1:26" ht="12.7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row>
    <row r="261" spans="1:26" ht="12.7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row>
    <row r="262" spans="1:26" ht="12.7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row>
    <row r="263" spans="1:26" ht="12.7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row>
    <row r="264" spans="1:26" ht="12.7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row>
    <row r="265" spans="1:26" ht="12.7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row>
    <row r="266" spans="1:26" ht="12.7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row>
    <row r="267" spans="1:26" ht="12.7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row>
    <row r="268" spans="1:26" ht="12.7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row>
    <row r="269" spans="1:26" ht="12.7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row>
    <row r="270" spans="1:26" ht="12.7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row>
    <row r="271" spans="1:26" ht="12.7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row>
    <row r="272" spans="1:26" ht="12.7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row>
    <row r="273" spans="1:26" ht="12.7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row>
    <row r="274" spans="1:26" ht="12.7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row>
    <row r="275" spans="1:26" ht="12.7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row>
    <row r="276" spans="1:26" ht="12.7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row>
    <row r="277" spans="1:26" ht="12.7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row>
    <row r="278" spans="1:26" ht="12.7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row>
    <row r="279" spans="1:26" ht="12.7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row>
    <row r="280" spans="1:26" ht="12.7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row>
    <row r="281" spans="1:26" ht="12.7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row>
    <row r="282" spans="1:26" ht="12.7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row>
    <row r="283" spans="1:26" ht="12.7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row>
    <row r="284" spans="1:26" ht="12.7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row>
    <row r="285" spans="1:26" ht="12.7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row>
    <row r="286" spans="1:26" ht="12.7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row>
    <row r="287" spans="1:26" ht="12.7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row>
    <row r="288" spans="1:26" ht="12.7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row>
    <row r="289" spans="1:26" ht="12.7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row>
    <row r="290" spans="1:26" ht="12.7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row>
    <row r="291" spans="1:26" ht="12.7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row>
    <row r="292" spans="1:26" ht="12.7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row>
    <row r="293" spans="1:26" ht="12.7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row>
    <row r="294" spans="1:26" ht="12.7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row>
    <row r="295" spans="1:26" ht="12.7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row>
    <row r="296" spans="1:26" ht="12.7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row>
    <row r="297" spans="1:26" ht="12.7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row>
    <row r="298" spans="1:26" ht="12.7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row>
    <row r="299" spans="1:26" ht="12.7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row>
    <row r="300" spans="1:26" ht="12.7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row>
    <row r="301" spans="1:26" ht="12.7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row>
    <row r="302" spans="1:26" ht="12.7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row>
    <row r="303" spans="1:26" ht="12.7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row>
    <row r="304" spans="1:26" ht="12.7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row>
    <row r="305" spans="1:26" ht="12.7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row>
    <row r="306" spans="1:26" ht="12.7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row>
    <row r="307" spans="1:26" ht="12.7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row>
    <row r="308" spans="1:26" ht="12.7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row>
    <row r="309" spans="1:26" ht="12.7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row>
    <row r="310" spans="1:26" ht="12.7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row>
    <row r="311" spans="1:26" ht="12.7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row>
    <row r="312" spans="1:26" ht="12.7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row>
    <row r="313" spans="1:26" ht="12.7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row>
    <row r="314" spans="1:26" ht="12.7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row>
    <row r="315" spans="1:26" ht="12.7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row>
    <row r="316" spans="1:26" ht="12.7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row>
    <row r="317" spans="1:26" ht="12.7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row>
    <row r="318" spans="1:26" ht="12.7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row>
    <row r="319" spans="1:26" ht="12.7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row>
    <row r="320" spans="1:26" ht="12.7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row>
    <row r="321" spans="1:26" ht="12.7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row>
    <row r="322" spans="1:26" ht="12.7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row>
    <row r="323" spans="1:26" ht="12.7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row>
    <row r="324" spans="1:26" ht="12.7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row>
    <row r="325" spans="1:26" ht="12.7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row>
    <row r="326" spans="1:26" ht="12.7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row>
    <row r="327" spans="1:26" ht="12.7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row>
    <row r="328" spans="1:26" ht="12.7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row>
    <row r="329" spans="1:26" ht="12.7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row>
    <row r="330" spans="1:26" ht="12.7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row>
    <row r="331" spans="1:26" ht="12.7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row>
    <row r="332" spans="1:26" ht="12.7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row>
    <row r="333" spans="1:26" ht="12.7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row>
    <row r="334" spans="1:26" ht="12.7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row>
    <row r="335" spans="1:26" ht="12.7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row>
    <row r="336" spans="1:26" ht="12.7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row>
    <row r="337" spans="1:26" ht="12.7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row>
    <row r="338" spans="1:26" ht="12.7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row>
    <row r="339" spans="1:26" ht="12.7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row>
    <row r="340" spans="1:26" ht="12.7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row>
    <row r="341" spans="1:26" ht="12.7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row>
    <row r="342" spans="1:26" ht="12.7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row>
    <row r="343" spans="1:26" ht="12.7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row>
    <row r="344" spans="1:26" ht="12.7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row>
    <row r="345" spans="1:26" ht="12.7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row>
    <row r="346" spans="1:26" ht="12.7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row>
    <row r="347" spans="1:26" ht="12.7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row>
    <row r="348" spans="1:26" ht="12.7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row>
    <row r="349" spans="1:26" ht="12.7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row>
    <row r="350" spans="1:26" ht="12.7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row>
    <row r="351" spans="1:26" ht="12.7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row>
    <row r="352" spans="1:26" ht="12.7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row>
    <row r="353" spans="1:26" ht="12.7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row>
    <row r="354" spans="1:26" ht="12.7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row>
    <row r="355" spans="1:26" ht="12.7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row>
    <row r="356" spans="1:26" ht="12.7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row>
    <row r="357" spans="1:26" ht="12.7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row>
    <row r="358" spans="1:26" ht="12.7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row>
    <row r="359" spans="1:26" ht="12.7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row>
    <row r="360" spans="1:26" ht="12.7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row>
    <row r="361" spans="1:26" ht="12.7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row>
    <row r="362" spans="1:26" ht="12.7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row>
    <row r="363" spans="1:26" ht="12.7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row>
    <row r="364" spans="1:26" ht="12.7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row>
    <row r="365" spans="1:26" ht="12.7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row>
    <row r="366" spans="1:26" ht="12.7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row>
    <row r="367" spans="1:26" ht="12.7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row>
    <row r="368" spans="1:26" ht="12.7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row>
    <row r="369" spans="1:26" ht="12.7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row>
    <row r="370" spans="1:26" ht="12.7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row>
    <row r="371" spans="1:26" ht="12.7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row>
    <row r="372" spans="1:26" ht="12.7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row>
    <row r="373" spans="1:26" ht="12.7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row>
    <row r="374" spans="1:26" ht="12.7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row>
    <row r="375" spans="1:26" ht="12.7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row>
    <row r="376" spans="1:26" ht="12.7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row>
    <row r="377" spans="1:26" ht="12.7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row>
    <row r="378" spans="1:26" ht="12.7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row>
    <row r="379" spans="1:26" ht="12.7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row>
    <row r="380" spans="1:26" ht="12.7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row>
    <row r="381" spans="1:26" ht="12.7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row>
    <row r="382" spans="1:26" ht="12.7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row>
    <row r="383" spans="1:26" ht="12.7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row>
    <row r="384" spans="1:26" ht="12.7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row>
    <row r="385" spans="1:26" ht="12.7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row>
    <row r="386" spans="1:26" ht="12.7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row>
    <row r="387" spans="1:26" ht="12.7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row>
    <row r="388" spans="1:26" ht="12.7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row>
    <row r="389" spans="1:26" ht="12.7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row>
    <row r="390" spans="1:26" ht="12.7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row>
    <row r="391" spans="1:26" ht="12.7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row>
    <row r="392" spans="1:26" ht="12.7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row>
    <row r="393" spans="1:26" ht="12.7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row>
    <row r="394" spans="1:26" ht="12.7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row>
    <row r="395" spans="1:26" ht="12.7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row>
    <row r="396" spans="1:26" ht="12.7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row>
    <row r="397" spans="1:26" ht="12.7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row>
    <row r="398" spans="1:26" ht="12.7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row>
    <row r="399" spans="1:26" ht="12.7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row>
    <row r="400" spans="1:26" ht="12.7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row>
    <row r="401" spans="1:26" ht="12.7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row>
    <row r="402" spans="1:26" ht="12.7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row>
    <row r="403" spans="1:26" ht="12.7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row>
    <row r="404" spans="1:26" ht="12.7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row>
    <row r="405" spans="1:26" ht="12.7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row>
    <row r="406" spans="1:26" ht="12.7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row>
    <row r="407" spans="1:26" ht="12.7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row>
    <row r="408" spans="1:26" ht="12.7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row>
    <row r="409" spans="1:26" ht="12.7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row>
    <row r="410" spans="1:26" ht="12.7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row>
    <row r="411" spans="1:26" ht="12.7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row>
    <row r="412" spans="1:26" ht="12.7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row>
    <row r="413" spans="1:26" ht="12.7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row>
    <row r="414" spans="1:26" ht="12.7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row>
    <row r="415" spans="1:26" ht="12.7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row>
    <row r="416" spans="1:26" ht="12.7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row>
    <row r="417" spans="1:26" ht="12.7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row>
    <row r="418" spans="1:26" ht="12.7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row>
    <row r="419" spans="1:26" ht="12.7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row>
    <row r="420" spans="1:26" ht="12.7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row>
    <row r="421" spans="1:26" ht="12.7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row>
    <row r="422" spans="1:26" ht="12.7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row>
    <row r="423" spans="1:26" ht="12.7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row>
    <row r="424" spans="1:26" ht="12.7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row>
    <row r="425" spans="1:26" ht="12.7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row>
    <row r="426" spans="1:26" ht="12.7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row>
    <row r="427" spans="1:26" ht="12.7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row>
    <row r="428" spans="1:26" ht="12.7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row>
    <row r="429" spans="1:26" ht="12.7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row>
    <row r="430" spans="1:26" ht="12.7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row>
    <row r="431" spans="1:26" ht="12.7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row>
    <row r="432" spans="1:26" ht="12.7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row>
    <row r="433" spans="1:26" ht="12.7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row>
    <row r="434" spans="1:26" ht="12.7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row>
    <row r="435" spans="1:26" ht="12.7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row>
    <row r="436" spans="1:26" ht="12.7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row>
    <row r="437" spans="1:26" ht="12.7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row>
    <row r="438" spans="1:26" ht="12.7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row>
    <row r="439" spans="1:26" ht="12.7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row>
    <row r="440" spans="1:26" ht="12.7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row>
    <row r="441" spans="1:26" ht="12.7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row>
    <row r="442" spans="1:26" ht="12.7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row>
    <row r="443" spans="1:26" ht="12.7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row>
    <row r="444" spans="1:26" ht="12.7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row>
    <row r="445" spans="1:26" ht="12.7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row>
    <row r="446" spans="1:26" ht="12.7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row>
    <row r="447" spans="1:26" ht="12.7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row>
    <row r="448" spans="1:26" ht="12.7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row>
    <row r="449" spans="1:26" ht="12.7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row>
    <row r="450" spans="1:26" ht="12.7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row>
    <row r="451" spans="1:26" ht="12.7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row>
    <row r="452" spans="1:26" ht="12.7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row>
    <row r="453" spans="1:26" ht="12.7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row>
    <row r="454" spans="1:26" ht="12.7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row>
    <row r="455" spans="1:26" ht="12.7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row>
    <row r="456" spans="1:26" ht="12.7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row>
    <row r="457" spans="1:26" ht="12.7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row>
    <row r="458" spans="1:26" ht="12.7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row>
    <row r="459" spans="1:26" ht="12.7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row>
    <row r="460" spans="1:26" ht="12.7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row>
    <row r="461" spans="1:26" ht="12.7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row>
    <row r="462" spans="1:26" ht="12.7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row>
    <row r="463" spans="1:26" ht="12.7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row>
    <row r="464" spans="1:26" ht="12.7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row>
    <row r="465" spans="1:26" ht="12.7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row>
    <row r="466" spans="1:26" ht="12.7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row>
    <row r="467" spans="1:26" ht="12.7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row>
    <row r="468" spans="1:26" ht="12.7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row>
    <row r="469" spans="1:26" ht="12.7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row>
    <row r="470" spans="1:26" ht="12.7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row>
    <row r="471" spans="1:26" ht="12.7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row>
    <row r="472" spans="1:26" ht="12.7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row>
    <row r="473" spans="1:26" ht="12.7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row>
    <row r="474" spans="1:26" ht="12.7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row>
    <row r="475" spans="1:26" ht="12.7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row>
    <row r="476" spans="1:26" ht="12.7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row>
    <row r="477" spans="1:26" ht="12.7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row>
    <row r="478" spans="1:26" ht="12.7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row>
    <row r="479" spans="1:26" ht="12.7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row>
    <row r="480" spans="1:26" ht="12.7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row>
    <row r="481" spans="1:26" ht="12.7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row>
    <row r="482" spans="1:26" ht="12.7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row>
    <row r="483" spans="1:26" ht="12.7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row>
    <row r="484" spans="1:26" ht="12.7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row>
    <row r="485" spans="1:26" ht="12.7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row>
    <row r="486" spans="1:26" ht="12.7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row>
    <row r="487" spans="1:26" ht="12.7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row>
    <row r="488" spans="1:26" ht="12.7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row>
    <row r="489" spans="1:26" ht="12.7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row>
    <row r="490" spans="1:26" ht="12.7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row>
    <row r="491" spans="1:26" ht="12.7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row>
    <row r="492" spans="1:26" ht="12.7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row>
    <row r="493" spans="1:26" ht="12.7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row>
    <row r="494" spans="1:26" ht="12.7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row>
    <row r="495" spans="1:26" ht="12.7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row>
    <row r="496" spans="1:26" ht="12.7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row>
    <row r="497" spans="1:26" ht="12.7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row>
    <row r="498" spans="1:26" ht="12.7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row>
    <row r="499" spans="1:26" ht="12.7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row>
    <row r="500" spans="1:26" ht="12.7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row>
    <row r="501" spans="1:26" ht="12.7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row>
    <row r="502" spans="1:26" ht="12.7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row>
    <row r="503" spans="1:26" ht="12.7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row>
    <row r="504" spans="1:26" ht="12.7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row>
    <row r="505" spans="1:26" ht="12.7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row>
    <row r="506" spans="1:26" ht="12.7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row>
    <row r="507" spans="1:26" ht="12.7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row>
    <row r="508" spans="1:26" ht="12.7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row>
    <row r="509" spans="1:26" ht="12.7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row>
    <row r="510" spans="1:26" ht="12.7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row>
    <row r="511" spans="1:26" ht="12.7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row>
    <row r="512" spans="1:26" ht="12.7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row>
    <row r="513" spans="1:26" ht="12.7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row>
    <row r="514" spans="1:26" ht="12.7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row>
    <row r="515" spans="1:26" ht="12.7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row>
    <row r="516" spans="1:26" ht="12.7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row>
    <row r="517" spans="1:26" ht="12.7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row>
    <row r="518" spans="1:26" ht="12.7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row>
    <row r="519" spans="1:26" ht="12.7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row>
    <row r="520" spans="1:26" ht="12.7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row>
    <row r="521" spans="1:26" ht="12.7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row>
    <row r="522" spans="1:26" ht="12.7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row>
    <row r="523" spans="1:26" ht="12.7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row>
    <row r="524" spans="1:26" ht="12.7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row>
    <row r="525" spans="1:26" ht="12.7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row>
    <row r="526" spans="1:26" ht="12.7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row>
    <row r="527" spans="1:26" ht="12.7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row>
    <row r="528" spans="1:26" ht="12.7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row>
    <row r="529" spans="1:26" ht="12.7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row>
    <row r="530" spans="1:26" ht="12.7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row>
    <row r="531" spans="1:26" ht="12.7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row>
    <row r="532" spans="1:26" ht="12.7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row>
    <row r="533" spans="1:26" ht="12.7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row>
    <row r="534" spans="1:26" ht="12.7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row>
    <row r="535" spans="1:26" ht="12.7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row>
    <row r="536" spans="1:26" ht="12.7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row>
    <row r="537" spans="1:26" ht="12.7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row>
    <row r="538" spans="1:26" ht="12.7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row>
    <row r="539" spans="1:26" ht="12.7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row>
    <row r="540" spans="1:26" ht="12.7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row>
    <row r="541" spans="1:26" ht="12.7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row>
    <row r="542" spans="1:26" ht="12.7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row>
    <row r="543" spans="1:26" ht="12.7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row>
    <row r="544" spans="1:26" ht="12.7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row>
    <row r="545" spans="1:26" ht="12.7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row>
    <row r="546" spans="1:26" ht="12.7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row>
    <row r="547" spans="1:26" ht="12.7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row>
    <row r="548" spans="1:26" ht="12.7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row>
    <row r="549" spans="1:26" ht="12.7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row>
    <row r="550" spans="1:26" ht="12.7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row>
    <row r="551" spans="1:26" ht="12.7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row>
    <row r="552" spans="1:26" ht="12.7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row>
    <row r="553" spans="1:26" ht="12.7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row>
    <row r="554" spans="1:26" ht="12.7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row>
    <row r="555" spans="1:26" ht="12.7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row>
    <row r="556" spans="1:26" ht="12.7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row>
    <row r="557" spans="1:26" ht="12.7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row>
    <row r="558" spans="1:26" ht="12.7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row>
    <row r="559" spans="1:26" ht="12.7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row>
    <row r="560" spans="1:26" ht="12.7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row>
    <row r="561" spans="1:26" ht="12.7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row>
    <row r="562" spans="1:26" ht="12.7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row>
    <row r="563" spans="1:26" ht="12.7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row>
    <row r="564" spans="1:26" ht="12.7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row>
    <row r="565" spans="1:26" ht="12.7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row>
    <row r="566" spans="1:26" ht="12.7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row>
    <row r="567" spans="1:26" ht="12.7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row>
    <row r="568" spans="1:26" ht="12.7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row>
    <row r="569" spans="1:26" ht="12.7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row>
    <row r="570" spans="1:26" ht="12.7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row>
    <row r="571" spans="1:26" ht="12.7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row>
    <row r="572" spans="1:26" ht="12.7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row>
    <row r="573" spans="1:26" ht="12.7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row>
    <row r="574" spans="1:26" ht="12.7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row>
    <row r="575" spans="1:26" ht="12.7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row>
    <row r="576" spans="1:26" ht="12.7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row>
    <row r="577" spans="1:26" ht="12.7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row>
    <row r="578" spans="1:26" ht="12.7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row>
    <row r="579" spans="1:26" ht="12.7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row>
    <row r="580" spans="1:26" ht="12.7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row>
    <row r="581" spans="1:26" ht="12.7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row>
    <row r="582" spans="1:26" ht="12.7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row>
    <row r="583" spans="1:26" ht="12.7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row>
    <row r="584" spans="1:26" ht="12.7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row>
    <row r="585" spans="1:26" ht="12.7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row>
    <row r="586" spans="1:26" ht="12.7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row>
    <row r="587" spans="1:26" ht="12.7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row>
    <row r="588" spans="1:26" ht="12.7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row>
    <row r="589" spans="1:26" ht="12.7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row>
    <row r="590" spans="1:26" ht="12.7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row>
    <row r="591" spans="1:26" ht="12.7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row>
    <row r="592" spans="1:26" ht="12.7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row>
    <row r="593" spans="1:26" ht="12.7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row>
    <row r="594" spans="1:26" ht="12.7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row>
    <row r="595" spans="1:26" ht="12.7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row>
    <row r="596" spans="1:26" ht="12.7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row>
    <row r="597" spans="1:26" ht="12.7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row>
    <row r="598" spans="1:26" ht="12.7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row>
    <row r="599" spans="1:26" ht="12.7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row>
    <row r="600" spans="1:26" ht="12.7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row>
    <row r="601" spans="1:26" ht="12.7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row>
    <row r="602" spans="1:26" ht="12.7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row>
    <row r="603" spans="1:26" ht="12.7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row>
    <row r="604" spans="1:26" ht="12.7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row>
    <row r="605" spans="1:26" ht="12.7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row>
    <row r="606" spans="1:26" ht="12.7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row>
    <row r="607" spans="1:26" ht="12.7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row>
    <row r="608" spans="1:26" ht="12.7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row>
    <row r="609" spans="1:26" ht="12.7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row>
    <row r="610" spans="1:26" ht="12.7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row>
    <row r="611" spans="1:26" ht="12.7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row>
    <row r="612" spans="1:26" ht="12.7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row>
    <row r="613" spans="1:26" ht="12.7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row>
    <row r="614" spans="1:26" ht="12.7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row>
    <row r="615" spans="1:26" ht="12.7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row>
    <row r="616" spans="1:26" ht="12.7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row>
    <row r="617" spans="1:26" ht="12.7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row>
    <row r="618" spans="1:26" ht="12.7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row>
    <row r="619" spans="1:26" ht="12.7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row>
    <row r="620" spans="1:26" ht="12.7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row>
    <row r="621" spans="1:26" ht="12.7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row>
    <row r="622" spans="1:26" ht="12.7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row>
    <row r="623" spans="1:26" ht="12.7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row>
    <row r="624" spans="1:26" ht="12.7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row>
    <row r="625" spans="1:26" ht="12.7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row>
    <row r="626" spans="1:26" ht="12.7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row>
    <row r="627" spans="1:26" ht="12.7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row>
    <row r="628" spans="1:26" ht="12.7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row>
    <row r="629" spans="1:26" ht="12.7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row>
    <row r="630" spans="1:26" ht="12.7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row>
    <row r="631" spans="1:26" ht="12.7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row>
    <row r="632" spans="1:26" ht="12.7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row>
    <row r="633" spans="1:26" ht="12.7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row>
    <row r="634" spans="1:26" ht="12.7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row>
    <row r="635" spans="1:26" ht="12.7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row>
    <row r="636" spans="1:26" ht="12.7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row>
    <row r="637" spans="1:26" ht="12.7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row>
    <row r="638" spans="1:26" ht="12.7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row>
    <row r="639" spans="1:26" ht="12.7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row>
    <row r="640" spans="1:26" ht="12.7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row>
    <row r="641" spans="1:26" ht="12.7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row>
    <row r="642" spans="1:26" ht="12.7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row>
    <row r="643" spans="1:26" ht="12.7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row>
    <row r="644" spans="1:26" ht="12.7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row>
    <row r="645" spans="1:26" ht="12.7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row>
    <row r="646" spans="1:26" ht="12.7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row>
    <row r="647" spans="1:26" ht="12.7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row>
    <row r="648" spans="1:26" ht="12.7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row>
    <row r="649" spans="1:26" ht="12.7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row>
    <row r="650" spans="1:26" ht="12.7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row>
    <row r="651" spans="1:26" ht="12.7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row>
    <row r="652" spans="1:26" ht="12.7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row>
    <row r="653" spans="1:26" ht="12.7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row>
    <row r="654" spans="1:26" ht="12.7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row>
    <row r="655" spans="1:26" ht="12.7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row>
    <row r="656" spans="1:26" ht="12.7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row>
    <row r="657" spans="1:26" ht="12.7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row>
    <row r="658" spans="1:26" ht="12.7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row>
    <row r="659" spans="1:26" ht="12.7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row>
    <row r="660" spans="1:26" ht="12.7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row>
    <row r="661" spans="1:26" ht="12.7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row>
    <row r="662" spans="1:26" ht="12.7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row>
    <row r="663" spans="1:26" ht="12.7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row>
    <row r="664" spans="1:26" ht="12.7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row>
    <row r="665" spans="1:26" ht="12.7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row>
    <row r="666" spans="1:26" ht="12.7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row>
    <row r="667" spans="1:26" ht="12.7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row>
    <row r="668" spans="1:26" ht="12.7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row>
    <row r="669" spans="1:26" ht="12.7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row>
    <row r="670" spans="1:26" ht="12.7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row>
    <row r="671" spans="1:26" ht="12.7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row>
    <row r="672" spans="1:26" ht="12.7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row>
    <row r="673" spans="1:26" ht="12.7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row>
    <row r="674" spans="1:26" ht="12.7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row>
    <row r="675" spans="1:26" ht="12.7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row>
    <row r="676" spans="1:26" ht="12.7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row>
    <row r="677" spans="1:26" ht="12.7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row>
    <row r="678" spans="1:26" ht="12.7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row>
    <row r="679" spans="1:26" ht="12.7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row>
    <row r="680" spans="1:26" ht="12.7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row>
    <row r="681" spans="1:26" ht="12.7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row>
    <row r="682" spans="1:26" ht="12.7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row>
    <row r="683" spans="1:26" ht="12.7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row>
    <row r="684" spans="1:26" ht="12.7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row>
    <row r="685" spans="1:26" ht="12.7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row>
    <row r="686" spans="1:26" ht="12.7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row>
    <row r="687" spans="1:26" ht="12.7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row>
    <row r="688" spans="1:26" ht="12.7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row>
    <row r="689" spans="1:26" ht="12.7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row>
    <row r="690" spans="1:26" ht="12.7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row>
    <row r="691" spans="1:26" ht="12.7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row>
    <row r="692" spans="1:26" ht="12.7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row>
    <row r="693" spans="1:26" ht="12.7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row>
    <row r="694" spans="1:26" ht="12.7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row>
    <row r="695" spans="1:26" ht="12.7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row>
    <row r="696" spans="1:26" ht="12.7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row>
    <row r="697" spans="1:26" ht="12.7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row>
    <row r="698" spans="1:26" ht="12.7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row>
    <row r="699" spans="1:26" ht="12.7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row>
    <row r="700" spans="1:26" ht="12.7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row>
    <row r="701" spans="1:26" ht="12.7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row>
    <row r="702" spans="1:26" ht="12.7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row>
    <row r="703" spans="1:26" ht="12.7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row>
    <row r="704" spans="1:26" ht="12.7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row>
    <row r="705" spans="1:26" ht="12.7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row>
    <row r="706" spans="1:26" ht="12.7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row>
    <row r="707" spans="1:26" ht="12.7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row>
    <row r="708" spans="1:26" ht="12.7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row>
    <row r="709" spans="1:26" ht="12.7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row>
    <row r="710" spans="1:26" ht="12.7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row>
    <row r="711" spans="1:26" ht="12.7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row>
    <row r="712" spans="1:26" ht="12.7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row>
    <row r="713" spans="1:26" ht="12.7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row>
    <row r="714" spans="1:26" ht="12.7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row>
    <row r="715" spans="1:26" ht="12.7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row>
    <row r="716" spans="1:26" ht="12.7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row>
    <row r="717" spans="1:26" ht="12.7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row>
    <row r="718" spans="1:26" ht="12.7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row>
    <row r="719" spans="1:26" ht="12.7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row>
    <row r="720" spans="1:26" ht="12.7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row>
    <row r="721" spans="1:26" ht="12.7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row>
    <row r="722" spans="1:26" ht="12.7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row>
    <row r="723" spans="1:26" ht="12.7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row>
    <row r="724" spans="1:26" ht="12.7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row>
    <row r="725" spans="1:26" ht="12.7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row>
    <row r="726" spans="1:26" ht="12.7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row>
    <row r="727" spans="1:26" ht="12.7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row>
    <row r="728" spans="1:26" ht="12.7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row>
    <row r="729" spans="1:26" ht="12.7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row>
    <row r="730" spans="1:26" ht="12.7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row>
    <row r="731" spans="1:26" ht="12.7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row>
    <row r="732" spans="1:26" ht="12.7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row>
    <row r="733" spans="1:26" ht="12.7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row>
    <row r="734" spans="1:26" ht="12.7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row>
    <row r="735" spans="1:26" ht="12.7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row>
    <row r="736" spans="1:26" ht="12.7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row>
    <row r="737" spans="1:26" ht="12.7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row>
    <row r="738" spans="1:26" ht="12.7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row>
    <row r="739" spans="1:26" ht="12.7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row>
    <row r="740" spans="1:26" ht="12.7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row>
    <row r="741" spans="1:26" ht="12.7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row>
    <row r="742" spans="1:26" ht="12.7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row>
    <row r="743" spans="1:26" ht="12.7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row>
    <row r="744" spans="1:26" ht="12.7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row>
    <row r="745" spans="1:26" ht="12.7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row>
    <row r="746" spans="1:26" ht="12.7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row>
    <row r="747" spans="1:26" ht="12.7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row>
    <row r="748" spans="1:26" ht="12.7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row>
    <row r="749" spans="1:26" ht="12.7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row>
    <row r="750" spans="1:26" ht="12.7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row>
    <row r="751" spans="1:26" ht="12.7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row>
    <row r="752" spans="1:26" ht="12.7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row>
    <row r="753" spans="1:26" ht="12.7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row>
    <row r="754" spans="1:26" ht="12.7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row>
    <row r="755" spans="1:26" ht="12.7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row>
    <row r="756" spans="1:26" ht="12.7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row>
    <row r="757" spans="1:26" ht="12.7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row>
    <row r="758" spans="1:26" ht="12.7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row>
    <row r="759" spans="1:26" ht="12.7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row>
    <row r="760" spans="1:26" ht="12.7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row>
    <row r="761" spans="1:26" ht="12.7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row>
    <row r="762" spans="1:26" ht="12.7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row>
    <row r="763" spans="1:26" ht="12.7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row>
    <row r="764" spans="1:26" ht="12.7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row>
    <row r="765" spans="1:26" ht="12.7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row>
    <row r="766" spans="1:26" ht="12.7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row>
    <row r="767" spans="1:26" ht="12.7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row>
    <row r="768" spans="1:26" ht="12.7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row>
    <row r="769" spans="1:26" ht="12.7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row>
    <row r="770" spans="1:26" ht="12.7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row>
    <row r="771" spans="1:26" ht="12.7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row>
    <row r="772" spans="1:26" ht="12.7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row>
    <row r="773" spans="1:26" ht="12.7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row>
    <row r="774" spans="1:26" ht="12.7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row>
    <row r="775" spans="1:26" ht="12.7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row>
    <row r="776" spans="1:26" ht="12.7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row>
    <row r="777" spans="1:26" ht="12.7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row>
    <row r="778" spans="1:26" ht="12.7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row>
    <row r="779" spans="1:26" ht="12.7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row>
    <row r="780" spans="1:26" ht="12.7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row>
    <row r="781" spans="1:26" ht="12.7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row>
    <row r="782" spans="1:26" ht="12.7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row>
    <row r="783" spans="1:26" ht="12.7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row>
    <row r="784" spans="1:26" ht="12.7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row>
    <row r="785" spans="1:26" ht="12.7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row>
    <row r="786" spans="1:26" ht="12.7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row>
    <row r="787" spans="1:26" ht="12.7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row>
    <row r="788" spans="1:26" ht="12.7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row>
    <row r="789" spans="1:26" ht="12.7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row>
    <row r="790" spans="1:26" ht="12.7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row>
    <row r="791" spans="1:26" ht="12.7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row>
    <row r="792" spans="1:26" ht="12.7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row>
    <row r="793" spans="1:26" ht="12.7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row>
    <row r="794" spans="1:26" ht="12.7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row>
    <row r="795" spans="1:26" ht="12.7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row>
    <row r="796" spans="1:26" ht="12.7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row>
    <row r="797" spans="1:26" ht="12.7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row>
    <row r="798" spans="1:26" ht="12.7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row>
    <row r="799" spans="1:26" ht="12.7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row>
    <row r="800" spans="1:26" ht="12.7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row>
    <row r="801" spans="1:26" ht="12.7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row>
    <row r="802" spans="1:26" ht="12.7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row>
    <row r="803" spans="1:26" ht="12.7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row>
    <row r="804" spans="1:26" ht="12.7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row>
    <row r="805" spans="1:26" ht="12.7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row>
    <row r="806" spans="1:26" ht="12.7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row>
    <row r="807" spans="1:26" ht="12.7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row>
    <row r="808" spans="1:26" ht="12.7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row>
    <row r="809" spans="1:26" ht="12.7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row>
    <row r="810" spans="1:26" ht="12.7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row>
    <row r="811" spans="1:26" ht="12.7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row>
    <row r="812" spans="1:26" ht="12.7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row>
    <row r="813" spans="1:26" ht="12.7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row>
    <row r="814" spans="1:26" ht="12.7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row>
    <row r="815" spans="1:26" ht="12.7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row>
    <row r="816" spans="1:26" ht="12.7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row>
    <row r="817" spans="1:26" ht="12.7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row>
    <row r="818" spans="1:26" ht="12.7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row>
    <row r="819" spans="1:26" ht="12.7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row>
    <row r="820" spans="1:26" ht="12.7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row>
    <row r="821" spans="1:26" ht="12.7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row>
    <row r="822" spans="1:26" ht="12.7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row>
    <row r="823" spans="1:26" ht="12.7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row>
    <row r="824" spans="1:26" ht="12.7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row>
    <row r="825" spans="1:26" ht="12.7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row>
    <row r="826" spans="1:26" ht="12.7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row>
    <row r="827" spans="1:26" ht="12.7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row>
    <row r="828" spans="1:26" ht="12.7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row>
    <row r="829" spans="1:26" ht="12.7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row>
    <row r="830" spans="1:26" ht="12.7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row>
    <row r="831" spans="1:26" ht="12.7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row>
    <row r="832" spans="1:26" ht="12.7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row>
    <row r="833" spans="1:26" ht="12.7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row>
    <row r="834" spans="1:26" ht="12.7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row>
    <row r="835" spans="1:26" ht="12.7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row>
    <row r="836" spans="1:26" ht="12.7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row>
    <row r="837" spans="1:26" ht="12.7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row>
    <row r="838" spans="1:26" ht="12.7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row>
    <row r="839" spans="1:26" ht="12.7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row>
    <row r="840" spans="1:26" ht="12.7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row>
    <row r="841" spans="1:26" ht="12.7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row>
    <row r="842" spans="1:26" ht="12.7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row>
    <row r="843" spans="1:26" ht="12.7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row>
    <row r="844" spans="1:26" ht="12.7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row>
    <row r="845" spans="1:26" ht="12.7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row>
    <row r="846" spans="1:26" ht="12.7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row>
    <row r="847" spans="1:26" ht="12.7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row>
    <row r="848" spans="1:26" ht="12.7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row>
    <row r="849" spans="1:26" ht="12.7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row>
    <row r="850" spans="1:26" ht="12.7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row>
    <row r="851" spans="1:26" ht="12.7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row>
    <row r="852" spans="1:26" ht="12.7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row>
    <row r="853" spans="1:26" ht="12.7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row>
    <row r="854" spans="1:26" ht="12.7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row>
    <row r="855" spans="1:26" ht="12.7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row>
    <row r="856" spans="1:26" ht="12.7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row>
    <row r="857" spans="1:26" ht="12.7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row>
    <row r="858" spans="1:26" ht="12.7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row>
    <row r="859" spans="1:26" ht="12.7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row>
    <row r="860" spans="1:26" ht="12.7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row>
    <row r="861" spans="1:26" ht="12.7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row>
    <row r="862" spans="1:26" ht="12.7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row>
    <row r="863" spans="1:26" ht="12.7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row>
    <row r="864" spans="1:26" ht="12.7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row>
    <row r="865" spans="1:26" ht="12.7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row>
    <row r="866" spans="1:26" ht="12.7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row>
    <row r="867" spans="1:26" ht="12.7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row>
    <row r="868" spans="1:26" ht="12.7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row>
    <row r="869" spans="1:26" ht="12.7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row>
    <row r="870" spans="1:26" ht="12.7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row>
    <row r="871" spans="1:26" ht="12.7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row>
    <row r="872" spans="1:26" ht="12.7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row>
    <row r="873" spans="1:26" ht="12.7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row>
    <row r="874" spans="1:26" ht="12.7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row>
    <row r="875" spans="1:26" ht="12.7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row>
    <row r="876" spans="1:26" ht="12.7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row>
    <row r="877" spans="1:26" ht="12.7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row>
    <row r="878" spans="1:26" ht="12.7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row>
    <row r="879" spans="1:26" ht="12.7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row>
    <row r="880" spans="1:26" ht="12.7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row>
    <row r="881" spans="1:26" ht="12.7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row>
    <row r="882" spans="1:26" ht="12.7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row>
    <row r="883" spans="1:26" ht="12.7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row>
    <row r="884" spans="1:26" ht="12.7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row>
    <row r="885" spans="1:26" ht="12.7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row>
    <row r="886" spans="1:26" ht="12.7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row>
    <row r="887" spans="1:26" ht="12.7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row>
    <row r="888" spans="1:26" ht="12.7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row>
    <row r="889" spans="1:26" ht="12.7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row>
    <row r="890" spans="1:26" ht="12.7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row>
    <row r="891" spans="1:26" ht="12.7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row>
    <row r="892" spans="1:26" ht="12.7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row>
    <row r="893" spans="1:26" ht="12.7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row>
    <row r="894" spans="1:26" ht="12.7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row>
    <row r="895" spans="1:26" ht="12.7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row>
    <row r="896" spans="1:26" ht="12.7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row>
    <row r="897" spans="1:26" ht="12.7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row>
    <row r="898" spans="1:26" ht="12.7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row>
    <row r="899" spans="1:26" ht="12.7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row>
    <row r="900" spans="1:26" ht="12.7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row>
    <row r="901" spans="1:26" ht="12.7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row>
    <row r="902" spans="1:26" ht="12.7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row>
    <row r="903" spans="1:26" ht="12.7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row>
    <row r="904" spans="1:26" ht="12.7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row>
    <row r="905" spans="1:26" ht="12.7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row>
    <row r="906" spans="1:26" ht="12.7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row>
    <row r="907" spans="1:26" ht="12.7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row>
    <row r="908" spans="1:26" ht="12.7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row>
    <row r="909" spans="1:26" ht="12.7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row>
    <row r="910" spans="1:26" ht="12.7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row>
    <row r="911" spans="1:26" ht="12.7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row>
    <row r="912" spans="1:26" ht="12.7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row>
    <row r="913" spans="1:26" ht="12.7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row>
    <row r="914" spans="1:26" ht="12.7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row>
    <row r="915" spans="1:26" ht="12.7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row>
    <row r="916" spans="1:26" ht="12.7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row>
    <row r="917" spans="1:26" ht="12.7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row>
    <row r="918" spans="1:26" ht="12.7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row>
    <row r="919" spans="1:26" ht="12.7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row>
    <row r="920" spans="1:26" ht="12.7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row>
    <row r="921" spans="1:26" ht="12.7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row>
    <row r="922" spans="1:26" ht="12.7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row>
    <row r="923" spans="1:26" ht="12.7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row>
    <row r="924" spans="1:26" ht="12.7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row>
    <row r="925" spans="1:26" ht="12.7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row>
    <row r="926" spans="1:26" ht="12.7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row>
    <row r="927" spans="1:26" ht="12.7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row>
    <row r="928" spans="1:26" ht="12.7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row>
    <row r="929" spans="1:26" ht="12.7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row>
    <row r="930" spans="1:26" ht="12.7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row>
    <row r="931" spans="1:26" ht="12.7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row>
    <row r="932" spans="1:26" ht="12.7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row>
    <row r="933" spans="1:26" ht="12.7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row>
    <row r="934" spans="1:26" ht="12.7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row>
    <row r="935" spans="1:26" ht="12.7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row>
    <row r="936" spans="1:26" ht="12.7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row>
    <row r="937" spans="1:26" ht="12.7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row>
    <row r="938" spans="1:26" ht="12.7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row>
    <row r="939" spans="1:26" ht="12.7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row>
    <row r="940" spans="1:26" ht="12.7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row>
    <row r="941" spans="1:26" ht="12.7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row>
    <row r="942" spans="1:26" ht="12.7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row>
    <row r="943" spans="1:26" ht="12.7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row>
    <row r="944" spans="1:26" ht="12.7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row>
    <row r="945" spans="1:26" ht="12.7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row>
    <row r="946" spans="1:26" ht="12.7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row>
    <row r="947" spans="1:26" ht="12.7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row>
    <row r="948" spans="1:26" ht="12.7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row>
    <row r="949" spans="1:26" ht="12.7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row>
    <row r="950" spans="1:26" ht="12.7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row>
    <row r="951" spans="1:26" ht="12.7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row>
    <row r="952" spans="1:26" ht="12.7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row>
    <row r="953" spans="1:26" ht="12.7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row>
    <row r="954" spans="1:26" ht="12.7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row>
    <row r="955" spans="1:26" ht="12.7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row>
    <row r="956" spans="1:26" ht="12.7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row>
    <row r="957" spans="1:26" ht="12.7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row>
    <row r="958" spans="1:26" ht="12.7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row>
    <row r="959" spans="1:26" ht="12.7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row>
    <row r="960" spans="1:26" ht="12.7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row>
    <row r="961" spans="1:26" ht="12.7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row>
    <row r="962" spans="1:26" ht="12.7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row>
    <row r="963" spans="1:26" ht="12.7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row>
    <row r="964" spans="1:26" ht="12.7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row>
    <row r="965" spans="1:26" ht="12.7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row>
    <row r="966" spans="1:26" ht="12.7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row>
    <row r="967" spans="1:26" ht="12.7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row>
    <row r="968" spans="1:26" ht="12.7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row>
    <row r="969" spans="1:26" ht="12.7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row>
    <row r="970" spans="1:26" ht="12.7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row>
    <row r="971" spans="1:26" ht="12.7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row>
    <row r="972" spans="1:26" ht="12.7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row>
    <row r="973" spans="1:26" ht="12.7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row>
    <row r="974" spans="1:26" ht="12.7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row>
    <row r="975" spans="1:26" ht="12.7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row>
    <row r="976" spans="1:26" ht="12.7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row>
    <row r="977" spans="1:26" ht="12.7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row>
    <row r="978" spans="1:26" ht="12.7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row>
    <row r="979" spans="1:26" ht="12.7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row>
    <row r="980" spans="1:26" ht="12.7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row>
    <row r="981" spans="1:26" ht="12.7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row>
    <row r="982" spans="1:26" ht="12.7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row>
    <row r="983" spans="1:26" ht="12.7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row>
    <row r="984" spans="1:26" ht="12.7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row>
    <row r="985" spans="1:26" ht="12.7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row>
    <row r="986" spans="1:26" ht="12.7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row>
    <row r="987" spans="1:26" ht="12.7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row>
    <row r="988" spans="1:26" ht="12.7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row>
    <row r="989" spans="1:26" ht="12.7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row>
    <row r="990" spans="1:26" ht="12.7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row>
    <row r="991" spans="1:26" ht="12.75" customHeight="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row>
    <row r="992" spans="1:26" ht="12.75" customHeight="1">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row>
    <row r="993" spans="1:26" ht="12.75" customHeight="1">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row>
    <row r="994" spans="1:26" ht="12.75" customHeight="1">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row>
    <row r="995" spans="1:26" ht="12.75" customHeight="1">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row>
    <row r="996" spans="1:26" ht="12.75" customHeight="1">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row>
    <row r="997" spans="1:26" ht="12.75" customHeight="1">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row>
    <row r="998" spans="1:26" ht="12.75" customHeight="1">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row>
    <row r="999" spans="1:26" ht="12.75" customHeight="1">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row>
    <row r="1000" spans="1:26" ht="12.75" customHeight="1">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row>
  </sheetData>
  <mergeCells count="17">
    <mergeCell ref="N71:O71"/>
    <mergeCell ref="A95:F95"/>
    <mergeCell ref="A96:F96"/>
    <mergeCell ref="D24:E24"/>
    <mergeCell ref="D36:E36"/>
    <mergeCell ref="B38:C38"/>
    <mergeCell ref="B20:C20"/>
    <mergeCell ref="B21:C21"/>
    <mergeCell ref="B10:C10"/>
    <mergeCell ref="B11:C11"/>
    <mergeCell ref="B18:C18"/>
    <mergeCell ref="B19:C19"/>
    <mergeCell ref="A1:F1"/>
    <mergeCell ref="B3:F3"/>
    <mergeCell ref="B4:F4"/>
    <mergeCell ref="F6:F8"/>
    <mergeCell ref="B8:C8"/>
  </mergeCells>
  <pageMargins left="0.7" right="0.7" top="0.75" bottom="0.75" header="0" footer="0"/>
  <pageSetup orientation="landscape"/>
  <headerFooter>
    <oddFooter>&amp;L&amp;F&amp;R&amp;D, &amp;T</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workbookViewId="0">
      <selection activeCell="M8" sqref="M8:Q10"/>
    </sheetView>
  </sheetViews>
  <sheetFormatPr defaultColWidth="12.5703125" defaultRowHeight="15" customHeight="1"/>
  <cols>
    <col min="1" max="19" width="9.5703125" customWidth="1"/>
    <col min="20" max="20" width="11.140625" customWidth="1"/>
    <col min="21" max="42" width="9.85546875" customWidth="1"/>
  </cols>
  <sheetData>
    <row r="1" spans="1:42" ht="34.5" customHeight="1">
      <c r="A1" s="496" t="s">
        <v>200</v>
      </c>
      <c r="B1" s="475"/>
      <c r="C1" s="475"/>
      <c r="D1" s="475"/>
      <c r="E1" s="475"/>
      <c r="F1" s="475"/>
      <c r="G1" s="475"/>
      <c r="H1" s="475"/>
      <c r="I1" s="475"/>
      <c r="J1" s="475"/>
      <c r="K1" s="475"/>
      <c r="L1" s="475"/>
      <c r="M1" s="475"/>
      <c r="N1" s="475"/>
      <c r="O1" s="475"/>
      <c r="P1" s="475"/>
      <c r="Q1" s="475"/>
      <c r="R1" s="475"/>
      <c r="S1" s="475"/>
      <c r="T1" s="476"/>
      <c r="U1" s="496" t="s">
        <v>200</v>
      </c>
      <c r="V1" s="475"/>
      <c r="W1" s="475"/>
      <c r="X1" s="475"/>
      <c r="Y1" s="475"/>
      <c r="Z1" s="475"/>
      <c r="AA1" s="475"/>
      <c r="AB1" s="475"/>
      <c r="AC1" s="475"/>
      <c r="AD1" s="475"/>
      <c r="AE1" s="475"/>
      <c r="AF1" s="475"/>
      <c r="AG1" s="475"/>
      <c r="AH1" s="475"/>
      <c r="AI1" s="475"/>
      <c r="AJ1" s="475"/>
      <c r="AK1" s="475"/>
      <c r="AL1" s="475"/>
      <c r="AM1" s="475"/>
      <c r="AN1" s="476"/>
      <c r="AO1" s="1"/>
      <c r="AP1" s="1"/>
    </row>
    <row r="2" spans="1:42" ht="9"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18" customHeight="1">
      <c r="A3" s="132" t="s">
        <v>201</v>
      </c>
      <c r="B3" s="497"/>
      <c r="C3" s="469"/>
      <c r="D3" s="469"/>
      <c r="E3" s="469"/>
      <c r="F3" s="469"/>
      <c r="G3" s="469"/>
      <c r="H3" s="469"/>
      <c r="I3" s="469"/>
      <c r="J3" s="469"/>
      <c r="K3" s="469"/>
      <c r="L3" s="469"/>
      <c r="M3" s="469"/>
      <c r="N3" s="469"/>
      <c r="O3" s="469"/>
      <c r="P3" s="469"/>
      <c r="Q3" s="469"/>
      <c r="R3" s="469"/>
      <c r="S3" s="469"/>
      <c r="T3" s="1"/>
      <c r="U3" s="132" t="s">
        <v>201</v>
      </c>
      <c r="V3" s="497" t="str">
        <f t="shared" ref="V3:V4" si="0">IF(B3="","",B3)</f>
        <v/>
      </c>
      <c r="W3" s="469"/>
      <c r="X3" s="469"/>
      <c r="Y3" s="469"/>
      <c r="Z3" s="469"/>
      <c r="AA3" s="469"/>
      <c r="AB3" s="469"/>
      <c r="AC3" s="469"/>
      <c r="AD3" s="469"/>
      <c r="AE3" s="469"/>
      <c r="AF3" s="469"/>
      <c r="AG3" s="469"/>
      <c r="AH3" s="469"/>
      <c r="AI3" s="469"/>
      <c r="AJ3" s="469"/>
      <c r="AK3" s="469"/>
      <c r="AL3" s="469"/>
      <c r="AM3" s="469"/>
      <c r="AN3" s="1"/>
      <c r="AO3" s="1"/>
      <c r="AP3" s="1"/>
    </row>
    <row r="4" spans="1:42" ht="18" customHeight="1">
      <c r="A4" s="132" t="s">
        <v>58</v>
      </c>
      <c r="B4" s="498"/>
      <c r="C4" s="471"/>
      <c r="D4" s="471"/>
      <c r="E4" s="471"/>
      <c r="F4" s="471"/>
      <c r="G4" s="471"/>
      <c r="H4" s="471"/>
      <c r="I4" s="471"/>
      <c r="J4" s="471"/>
      <c r="K4" s="471"/>
      <c r="L4" s="471"/>
      <c r="M4" s="471"/>
      <c r="N4" s="471"/>
      <c r="O4" s="471"/>
      <c r="P4" s="471"/>
      <c r="Q4" s="471"/>
      <c r="R4" s="471"/>
      <c r="S4" s="471"/>
      <c r="T4" s="1"/>
      <c r="U4" s="132" t="s">
        <v>58</v>
      </c>
      <c r="V4" s="498" t="str">
        <f t="shared" si="0"/>
        <v/>
      </c>
      <c r="W4" s="471"/>
      <c r="X4" s="471"/>
      <c r="Y4" s="471"/>
      <c r="Z4" s="471"/>
      <c r="AA4" s="471"/>
      <c r="AB4" s="471"/>
      <c r="AC4" s="471"/>
      <c r="AD4" s="471"/>
      <c r="AE4" s="471"/>
      <c r="AF4" s="471"/>
      <c r="AG4" s="471"/>
      <c r="AH4" s="471"/>
      <c r="AI4" s="471"/>
      <c r="AJ4" s="471"/>
      <c r="AK4" s="471"/>
      <c r="AL4" s="471"/>
      <c r="AM4" s="471"/>
      <c r="AN4" s="1"/>
      <c r="AO4" s="1"/>
      <c r="AP4" s="1"/>
    </row>
    <row r="5" spans="1:42" ht="13.5" customHeight="1">
      <c r="A5" s="1"/>
      <c r="B5" s="3"/>
      <c r="C5" s="3"/>
      <c r="D5" s="3"/>
      <c r="E5" s="3"/>
      <c r="F5" s="3"/>
      <c r="G5" s="3"/>
      <c r="H5" s="3"/>
      <c r="I5" s="3"/>
      <c r="J5" s="3"/>
      <c r="K5" s="3"/>
      <c r="L5" s="3"/>
      <c r="M5" s="3"/>
      <c r="N5" s="3"/>
      <c r="O5" s="3"/>
      <c r="P5" s="3"/>
      <c r="Q5" s="3"/>
      <c r="R5" s="3"/>
      <c r="S5" s="3"/>
      <c r="T5" s="3"/>
      <c r="U5" s="1"/>
      <c r="V5" s="1"/>
      <c r="W5" s="1"/>
      <c r="X5" s="1"/>
      <c r="Y5" s="1"/>
      <c r="Z5" s="1"/>
      <c r="AA5" s="1"/>
      <c r="AB5" s="1"/>
      <c r="AC5" s="1"/>
      <c r="AD5" s="1"/>
      <c r="AE5" s="1"/>
      <c r="AF5" s="1"/>
      <c r="AG5" s="1"/>
      <c r="AH5" s="1"/>
      <c r="AI5" s="1"/>
      <c r="AJ5" s="1"/>
      <c r="AK5" s="1"/>
      <c r="AL5" s="1"/>
      <c r="AM5" s="1"/>
      <c r="AN5" s="1"/>
      <c r="AO5" s="1"/>
      <c r="AP5" s="1"/>
    </row>
    <row r="6" spans="1:42" ht="13.5" customHeight="1">
      <c r="A6" s="184" t="s">
        <v>202</v>
      </c>
      <c r="B6" s="5"/>
      <c r="C6" s="3"/>
      <c r="D6" s="185"/>
      <c r="E6" s="3"/>
      <c r="F6" s="3"/>
      <c r="G6" s="3"/>
      <c r="H6" s="3"/>
      <c r="I6" s="3"/>
      <c r="J6" s="3"/>
      <c r="K6" s="3"/>
      <c r="L6" s="3"/>
      <c r="M6" s="3"/>
      <c r="N6" s="3"/>
      <c r="O6" s="3"/>
      <c r="P6" s="3"/>
      <c r="Q6" s="3"/>
      <c r="R6" s="3"/>
      <c r="S6" s="3"/>
      <c r="T6" s="3"/>
      <c r="U6" s="1"/>
      <c r="V6" s="1"/>
      <c r="W6" s="1"/>
      <c r="X6" s="1"/>
      <c r="Y6" s="1"/>
      <c r="Z6" s="1"/>
      <c r="AA6" s="1"/>
      <c r="AB6" s="1"/>
      <c r="AC6" s="1"/>
      <c r="AD6" s="1"/>
      <c r="AE6" s="1"/>
      <c r="AF6" s="1"/>
      <c r="AG6" s="1"/>
      <c r="AH6" s="1"/>
      <c r="AI6" s="1"/>
      <c r="AJ6" s="1"/>
      <c r="AK6" s="1"/>
      <c r="AL6" s="1"/>
      <c r="AM6" s="1"/>
      <c r="AN6" s="1"/>
      <c r="AO6" s="1"/>
      <c r="AP6" s="1"/>
    </row>
    <row r="7" spans="1:42" ht="13.5" customHeight="1">
      <c r="A7" s="3"/>
      <c r="B7" s="3"/>
      <c r="C7" s="3"/>
      <c r="D7" s="3"/>
      <c r="E7" s="27" t="s">
        <v>203</v>
      </c>
      <c r="F7" s="186"/>
      <c r="G7" s="3" t="s">
        <v>65</v>
      </c>
      <c r="H7" s="5"/>
      <c r="I7" s="3"/>
      <c r="J7" s="27" t="s">
        <v>204</v>
      </c>
      <c r="K7" s="31"/>
      <c r="L7" s="3" t="s">
        <v>205</v>
      </c>
      <c r="M7" s="3"/>
      <c r="N7" s="3"/>
      <c r="O7" s="27" t="s">
        <v>206</v>
      </c>
      <c r="P7" s="36"/>
      <c r="Q7" s="3" t="s">
        <v>207</v>
      </c>
      <c r="R7" s="3"/>
      <c r="S7" s="3"/>
      <c r="T7" s="3"/>
      <c r="U7" s="1"/>
      <c r="V7" s="1"/>
      <c r="W7" s="1"/>
      <c r="X7" s="1"/>
      <c r="Y7" s="1"/>
      <c r="Z7" s="1"/>
      <c r="AA7" s="1"/>
      <c r="AB7" s="1"/>
      <c r="AC7" s="1"/>
      <c r="AD7" s="1"/>
      <c r="AE7" s="1"/>
      <c r="AF7" s="1"/>
      <c r="AG7" s="1"/>
      <c r="AH7" s="1"/>
      <c r="AI7" s="1"/>
      <c r="AJ7" s="1"/>
      <c r="AK7" s="1"/>
      <c r="AL7" s="1"/>
      <c r="AM7" s="1"/>
      <c r="AN7" s="1"/>
      <c r="AO7" s="1"/>
      <c r="AP7" s="1"/>
    </row>
    <row r="8" spans="1:42" ht="13.5" customHeight="1">
      <c r="A8" s="3"/>
      <c r="B8" s="3"/>
      <c r="C8" s="3"/>
      <c r="D8" s="3"/>
      <c r="E8" s="27" t="s">
        <v>208</v>
      </c>
      <c r="F8" s="31"/>
      <c r="G8" s="3" t="s">
        <v>69</v>
      </c>
      <c r="H8" s="3"/>
      <c r="I8" s="3"/>
      <c r="J8" s="27" t="s">
        <v>209</v>
      </c>
      <c r="K8" s="36"/>
      <c r="L8" s="3"/>
      <c r="M8" s="573" t="str">
        <f>IF(P7="","",IF(P7&gt;72,"WARNING: The routing of the outlet has not been tested beyond 72 hours.",IF(P7&lt;6,"WARNING: The routing of the outlet has not been tested below 6 hours.",IF(P7=40,IF(N15&lt;&gt;"X","Water Quality Capture Volume Method Selected (40-Hour Release)","Drain Time Other than USDCM-recommended 72-hour has been selected with EURV method."),IF(P7=72,IF(N15&lt;&gt;"X","Drain Time Other than USDCM-recommended 40-hour has been selected.","Excess Urban Runoff Volume Method Selected (72-Hour Release)"),"WARNING: Drain Time Other than USDCM-recommended 40-hour or 72-hour has been selected.")))))</f>
        <v/>
      </c>
      <c r="N8" s="574"/>
      <c r="O8" s="574"/>
      <c r="P8" s="574"/>
      <c r="Q8" s="575"/>
      <c r="R8" s="187"/>
      <c r="S8" s="187"/>
      <c r="T8" s="3"/>
      <c r="U8" s="1"/>
      <c r="V8" s="1"/>
      <c r="W8" s="1"/>
      <c r="X8" s="1"/>
      <c r="Y8" s="1"/>
      <c r="Z8" s="1"/>
      <c r="AA8" s="1"/>
      <c r="AB8" s="1"/>
      <c r="AC8" s="1"/>
      <c r="AD8" s="1"/>
      <c r="AE8" s="1"/>
      <c r="AF8" s="1"/>
      <c r="AG8" s="1"/>
      <c r="AH8" s="1"/>
      <c r="AI8" s="1"/>
      <c r="AJ8" s="1"/>
      <c r="AK8" s="1"/>
      <c r="AL8" s="1"/>
      <c r="AM8" s="1"/>
      <c r="AN8" s="1"/>
      <c r="AO8" s="1"/>
      <c r="AP8" s="1"/>
    </row>
    <row r="9" spans="1:42" ht="13.5" customHeight="1">
      <c r="A9" s="3"/>
      <c r="B9" s="3"/>
      <c r="C9" s="3"/>
      <c r="D9" s="3"/>
      <c r="E9" s="188" t="s">
        <v>210</v>
      </c>
      <c r="F9" s="189"/>
      <c r="G9" s="190" t="s">
        <v>84</v>
      </c>
      <c r="H9" s="3"/>
      <c r="I9" s="3"/>
      <c r="J9" s="3"/>
      <c r="K9" s="191" t="s">
        <v>211</v>
      </c>
      <c r="L9" s="3"/>
      <c r="M9" s="576"/>
      <c r="N9" s="577"/>
      <c r="O9" s="577"/>
      <c r="P9" s="577"/>
      <c r="Q9" s="578"/>
      <c r="R9" s="3"/>
      <c r="S9" s="3"/>
      <c r="T9" s="3"/>
      <c r="U9" s="1"/>
      <c r="V9" s="1"/>
      <c r="W9" s="1"/>
      <c r="X9" s="1"/>
      <c r="Y9" s="1"/>
      <c r="Z9" s="1"/>
      <c r="AA9" s="1"/>
      <c r="AB9" s="1"/>
      <c r="AC9" s="1"/>
      <c r="AD9" s="1"/>
      <c r="AE9" s="1"/>
      <c r="AF9" s="1"/>
      <c r="AG9" s="1"/>
      <c r="AH9" s="1"/>
      <c r="AI9" s="1"/>
      <c r="AJ9" s="1"/>
      <c r="AK9" s="1"/>
      <c r="AL9" s="1"/>
      <c r="AM9" s="1"/>
      <c r="AN9" s="1"/>
      <c r="AO9" s="1"/>
      <c r="AP9" s="1"/>
    </row>
    <row r="10" spans="1:42" ht="13.5" customHeight="1">
      <c r="A10" s="3"/>
      <c r="B10" s="3"/>
      <c r="C10" s="3"/>
      <c r="D10" s="3"/>
      <c r="E10" s="27" t="s">
        <v>212</v>
      </c>
      <c r="F10" s="28"/>
      <c r="G10" s="3" t="str">
        <f>IF(F10="","inches",IF(F10=4,"inches","inches **"))</f>
        <v>inches</v>
      </c>
      <c r="H10" s="3"/>
      <c r="I10" s="3"/>
      <c r="J10" s="3"/>
      <c r="K10" s="192"/>
      <c r="L10" s="3"/>
      <c r="M10" s="579"/>
      <c r="N10" s="580"/>
      <c r="O10" s="580"/>
      <c r="P10" s="580"/>
      <c r="Q10" s="581"/>
      <c r="R10" s="187"/>
      <c r="S10" s="187"/>
      <c r="T10" s="3"/>
      <c r="U10" s="1"/>
      <c r="V10" s="1"/>
      <c r="W10" s="1"/>
      <c r="X10" s="1"/>
      <c r="Y10" s="1"/>
      <c r="Z10" s="1"/>
      <c r="AA10" s="1"/>
      <c r="AB10" s="1"/>
      <c r="AC10" s="1"/>
      <c r="AD10" s="1"/>
      <c r="AE10" s="1"/>
      <c r="AF10" s="1"/>
      <c r="AG10" s="1"/>
      <c r="AH10" s="1"/>
      <c r="AI10" s="1"/>
      <c r="AJ10" s="1"/>
      <c r="AK10" s="1"/>
      <c r="AL10" s="1"/>
      <c r="AM10" s="1"/>
      <c r="AN10" s="1"/>
      <c r="AO10" s="1"/>
      <c r="AP10" s="1"/>
    </row>
    <row r="11" spans="1:42" ht="13.5" customHeight="1">
      <c r="A11" s="3"/>
      <c r="B11" s="3"/>
      <c r="C11" s="3"/>
      <c r="D11" s="3"/>
      <c r="E11" s="193" t="s">
        <v>213</v>
      </c>
      <c r="F11" s="194" t="str">
        <f>IF(F10="","",F9/F10)</f>
        <v/>
      </c>
      <c r="G11" s="3"/>
      <c r="H11" s="3"/>
      <c r="I11" s="3"/>
      <c r="J11" s="27" t="s">
        <v>214</v>
      </c>
      <c r="K11" s="195"/>
      <c r="L11" s="3" t="s">
        <v>205</v>
      </c>
      <c r="M11" s="3"/>
      <c r="N11" s="3"/>
      <c r="O11" s="3"/>
      <c r="P11" s="3"/>
      <c r="Q11" s="3"/>
      <c r="R11" s="3"/>
      <c r="S11" s="3"/>
      <c r="T11" s="3"/>
      <c r="U11" s="1"/>
      <c r="V11" s="1"/>
      <c r="W11" s="1"/>
      <c r="X11" s="1"/>
      <c r="Y11" s="1"/>
      <c r="Z11" s="1"/>
      <c r="AA11" s="1"/>
      <c r="AB11" s="1"/>
      <c r="AC11" s="1"/>
      <c r="AD11" s="1"/>
      <c r="AE11" s="1"/>
      <c r="AF11" s="1"/>
      <c r="AG11" s="1"/>
      <c r="AH11" s="1"/>
      <c r="AI11" s="1"/>
      <c r="AJ11" s="1"/>
      <c r="AK11" s="1"/>
      <c r="AL11" s="1"/>
      <c r="AM11" s="1"/>
      <c r="AN11" s="1"/>
      <c r="AO11" s="1"/>
      <c r="AP11" s="1"/>
    </row>
    <row r="12" spans="1:42" ht="13.5" customHeight="1">
      <c r="A12" s="3"/>
      <c r="B12" s="3"/>
      <c r="C12" s="3"/>
      <c r="D12" s="3"/>
      <c r="E12" s="193" t="s">
        <v>215</v>
      </c>
      <c r="F12" s="28"/>
      <c r="G12" s="59"/>
      <c r="H12" s="3"/>
      <c r="I12" s="3"/>
      <c r="J12" s="27" t="s">
        <v>216</v>
      </c>
      <c r="K12" s="195"/>
      <c r="L12" s="3" t="s">
        <v>205</v>
      </c>
      <c r="M12" s="3"/>
      <c r="N12" s="3"/>
      <c r="O12" s="3"/>
      <c r="P12" s="3"/>
      <c r="Q12" s="3"/>
      <c r="R12" s="3"/>
      <c r="S12" s="3"/>
      <c r="T12" s="3"/>
      <c r="U12" s="1"/>
      <c r="V12" s="1"/>
      <c r="W12" s="1"/>
      <c r="X12" s="1"/>
      <c r="Y12" s="1"/>
      <c r="Z12" s="1"/>
      <c r="AA12" s="1"/>
      <c r="AB12" s="1"/>
      <c r="AC12" s="1"/>
      <c r="AD12" s="1"/>
      <c r="AE12" s="1"/>
      <c r="AF12" s="1"/>
      <c r="AG12" s="1"/>
      <c r="AH12" s="1"/>
      <c r="AI12" s="1"/>
      <c r="AJ12" s="1"/>
      <c r="AK12" s="1"/>
      <c r="AL12" s="1"/>
      <c r="AM12" s="1"/>
      <c r="AN12" s="1"/>
      <c r="AO12" s="1"/>
      <c r="AP12" s="1"/>
    </row>
    <row r="13" spans="1:42" ht="13.5" customHeight="1">
      <c r="A13" s="3"/>
      <c r="B13" s="59"/>
      <c r="C13" s="3"/>
      <c r="D13" s="3"/>
      <c r="E13" s="3"/>
      <c r="F13" s="529" t="str">
        <f>IF(G10="inches","","** Cannot use USDCM Hole Sizing Method unless Cell F10 = 4")</f>
        <v/>
      </c>
      <c r="G13" s="3"/>
      <c r="H13" s="3"/>
      <c r="I13" s="3"/>
      <c r="J13" s="3"/>
      <c r="K13" s="3"/>
      <c r="L13" s="3"/>
      <c r="M13" s="3"/>
      <c r="N13" s="3"/>
      <c r="O13" s="3"/>
      <c r="P13" s="3"/>
      <c r="Q13" s="3"/>
      <c r="R13" s="3"/>
      <c r="S13" s="3"/>
      <c r="T13" s="3"/>
      <c r="U13" s="1"/>
      <c r="V13" s="1"/>
      <c r="W13" s="1"/>
      <c r="X13" s="1"/>
      <c r="Y13" s="1"/>
      <c r="Z13" s="1"/>
      <c r="AA13" s="1"/>
      <c r="AB13" s="1"/>
      <c r="AC13" s="1"/>
      <c r="AD13" s="1"/>
      <c r="AE13" s="1"/>
      <c r="AF13" s="1"/>
      <c r="AG13" s="1"/>
      <c r="AH13" s="1"/>
      <c r="AI13" s="1"/>
      <c r="AJ13" s="1"/>
      <c r="AK13" s="1"/>
      <c r="AL13" s="1"/>
      <c r="AM13" s="1"/>
      <c r="AN13" s="1"/>
      <c r="AO13" s="1"/>
      <c r="AP13" s="1"/>
    </row>
    <row r="14" spans="1:42" ht="13.5" customHeight="1">
      <c r="A14" s="184" t="s">
        <v>217</v>
      </c>
      <c r="B14" s="3"/>
      <c r="C14" s="3"/>
      <c r="D14" s="3"/>
      <c r="E14" s="27"/>
      <c r="F14" s="196"/>
      <c r="G14" s="3"/>
      <c r="H14" s="3"/>
      <c r="I14" s="3"/>
      <c r="J14" s="3"/>
      <c r="K14" s="3"/>
      <c r="L14" s="3"/>
      <c r="M14" s="3"/>
      <c r="N14" s="3"/>
      <c r="O14" s="3"/>
      <c r="P14" s="3"/>
      <c r="Q14" s="3"/>
      <c r="R14" s="3"/>
      <c r="S14" s="3"/>
      <c r="T14" s="3"/>
      <c r="U14" s="1"/>
      <c r="V14" s="1"/>
      <c r="W14" s="1"/>
      <c r="X14" s="1"/>
      <c r="Y14" s="1"/>
      <c r="Z14" s="1"/>
      <c r="AA14" s="1"/>
      <c r="AB14" s="1"/>
      <c r="AC14" s="1"/>
      <c r="AD14" s="1"/>
      <c r="AE14" s="1"/>
      <c r="AF14" s="1"/>
      <c r="AG14" s="1"/>
      <c r="AH14" s="1"/>
      <c r="AI14" s="1"/>
      <c r="AJ14" s="1"/>
      <c r="AK14" s="1"/>
      <c r="AL14" s="1"/>
      <c r="AM14" s="1"/>
      <c r="AN14" s="1"/>
      <c r="AO14" s="1"/>
      <c r="AP14" s="1"/>
    </row>
    <row r="15" spans="1:42" ht="13.5" customHeight="1">
      <c r="A15" s="3"/>
      <c r="B15" s="3"/>
      <c r="C15" s="3"/>
      <c r="D15" s="3"/>
      <c r="E15" s="3"/>
      <c r="F15" s="3"/>
      <c r="G15" s="3"/>
      <c r="H15" s="3"/>
      <c r="I15" s="3"/>
      <c r="J15" s="188" t="str">
        <f>IF('Full-Spectrum'!D38=0,"Water Quality Capture Volume (1.0 * (0.91 * I^3 - 1.19 * I^2 + 0.78 * I)), WQCV =","Excess Urban Runoff Volume (From 'Full-Spectrum Sheet')")</f>
        <v>Water Quality Capture Volume (1.0 * (0.91 * I^3 - 1.19 * I^2 + 0.78 * I)), WQCV =</v>
      </c>
      <c r="K15" s="197" t="str">
        <f>IF('Full-Spectrum'!D38=0,IF(F7="","",1*(0.91*(F7/100)^3-1.19*(F7/100)^2+0.78*(F7/100))),'Full-Spectrum'!D38)</f>
        <v/>
      </c>
      <c r="L15" s="190" t="s">
        <v>218</v>
      </c>
      <c r="M15" s="3"/>
      <c r="N15" s="3" t="str">
        <f>IF(K15='Full-Spectrum'!D38,"X","")</f>
        <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row>
    <row r="16" spans="1:42" ht="13.5" customHeight="1">
      <c r="A16" s="3"/>
      <c r="B16" s="3"/>
      <c r="C16" s="3"/>
      <c r="D16" s="3"/>
      <c r="E16" s="3"/>
      <c r="F16" s="3"/>
      <c r="G16" s="3"/>
      <c r="H16" s="3"/>
      <c r="I16" s="3"/>
      <c r="J16" s="188" t="str">
        <f>IF('Full-Spectrum'!D38=0,"Water Quality Capture Volume (WQCV) =","")</f>
        <v>Water Quality Capture Volume (WQCV) =</v>
      </c>
      <c r="K16" s="198" t="str">
        <f>IF(J16="","N/A",IF(K15="","",IF(F8="","",(K15/12)*F8)))</f>
        <v/>
      </c>
      <c r="L16" s="190" t="str">
        <f>IF(J16="","","acre-feet")</f>
        <v>acre-feet</v>
      </c>
      <c r="M16" s="3"/>
      <c r="N16" s="3"/>
      <c r="O16" s="3"/>
      <c r="P16" s="199">
        <f>MOD(F9,4)</f>
        <v>0</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row>
    <row r="17" spans="1:42" ht="13.5" customHeight="1">
      <c r="A17" s="3"/>
      <c r="B17" s="3"/>
      <c r="C17" s="3"/>
      <c r="D17" s="3"/>
      <c r="E17" s="3"/>
      <c r="F17" s="3"/>
      <c r="G17" s="3"/>
      <c r="H17" s="3"/>
      <c r="I17" s="3"/>
      <c r="J17" s="200" t="str">
        <f>IF('Full-Spectrum'!D38=0,"Design Volume (WQCV / 12 * Area * 1.2) Vol =","Excess Urban Runoff Volume (From 'Full-Spectrum Sheet')")</f>
        <v>Design Volume (WQCV / 12 * Area * 1.2) Vol =</v>
      </c>
      <c r="K17" s="201" t="str">
        <f>IF('Full-Spectrum'!E38=0,IF(K15="","",IF(F8="","",(K15/12)*F8*1.2)),'Full-Spectrum'!E38)</f>
        <v/>
      </c>
      <c r="L17" s="202" t="s">
        <v>219</v>
      </c>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row>
    <row r="18" spans="1:42" ht="13.5" customHeight="1">
      <c r="A18" s="3"/>
      <c r="B18" s="3"/>
      <c r="C18" s="3"/>
      <c r="D18" s="3"/>
      <c r="E18" s="3"/>
      <c r="F18" s="203"/>
      <c r="G18" s="3"/>
      <c r="H18" s="3"/>
      <c r="I18" s="3"/>
      <c r="J18" s="188" t="s">
        <v>220</v>
      </c>
      <c r="K18" s="204" t="str">
        <f>IF(P7="","N/A",IF(F9="","N/A",IF(K17="","N/A",IF(F10&lt;&gt;4,"N/A",IF('Full-Spectrum'!E38=0,72/P7*(K16/(0.00528*(F9/12)^2+0.0655*(F9/12)+0.04912))^(1/(-0.0018*(F9/12)^2-0.0068*(F9/12)+1.0015)),72/P7*(K17/(0.00528*(F9/12)^2+0.0655*(F9/12)+0.04912))^(1/(-0.0018*(F9/12)^2-0.0068*(F9/12)+1.0015)))))))</f>
        <v>N/A</v>
      </c>
      <c r="L18" s="190" t="s">
        <v>221</v>
      </c>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row>
    <row r="19" spans="1:42" ht="13.5" customHeight="1">
      <c r="A19" s="3"/>
      <c r="B19" s="3"/>
      <c r="C19" s="3"/>
      <c r="D19" s="3"/>
      <c r="E19" s="3"/>
      <c r="F19" s="3"/>
      <c r="G19" s="3"/>
      <c r="H19" s="3"/>
      <c r="I19" s="3"/>
      <c r="J19" s="193" t="s">
        <v>222</v>
      </c>
      <c r="K19" s="205">
        <f>IF(K7="",IF(K11="",0,K11*K12),PI()*K7^2/4*K8)</f>
        <v>0</v>
      </c>
      <c r="L19" s="190" t="s">
        <v>221</v>
      </c>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row>
    <row r="20" spans="1:42" ht="13.5" customHeight="1">
      <c r="A20" s="3"/>
      <c r="B20" s="3"/>
      <c r="C20" s="206"/>
      <c r="D20" s="5"/>
      <c r="E20" s="5"/>
      <c r="F20" s="5"/>
      <c r="G20" s="3"/>
      <c r="H20" s="3"/>
      <c r="I20" s="3"/>
      <c r="J20" s="193" t="s">
        <v>222</v>
      </c>
      <c r="K20" s="207">
        <f>IF(K19="","",K19/144)</f>
        <v>0</v>
      </c>
      <c r="L20" s="190" t="s">
        <v>223</v>
      </c>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row>
    <row r="21" spans="1:42" ht="13.5" customHeight="1">
      <c r="A21" s="185" t="s">
        <v>224</v>
      </c>
      <c r="B21" s="1"/>
      <c r="C21" s="1"/>
      <c r="D21" s="1"/>
      <c r="E21" s="1"/>
      <c r="F21" s="1"/>
      <c r="G21" s="1"/>
      <c r="H21" s="1"/>
      <c r="I21" s="1"/>
      <c r="J21" s="1"/>
      <c r="K21" s="1"/>
      <c r="L21" s="1"/>
      <c r="M21" s="1"/>
      <c r="N21" s="1"/>
      <c r="O21" s="1"/>
      <c r="P21" s="1"/>
      <c r="Q21" s="1"/>
      <c r="R21" s="1"/>
      <c r="S21" s="1"/>
      <c r="T21" s="3"/>
      <c r="U21" s="3"/>
      <c r="V21" s="3"/>
      <c r="W21" s="3"/>
      <c r="X21" s="3"/>
      <c r="Y21" s="3"/>
      <c r="Z21" s="3"/>
      <c r="AA21" s="3"/>
      <c r="AB21" s="3"/>
      <c r="AC21" s="3"/>
      <c r="AD21" s="3"/>
      <c r="AE21" s="3"/>
      <c r="AF21" s="3"/>
      <c r="AG21" s="3"/>
      <c r="AH21" s="3"/>
      <c r="AI21" s="3"/>
      <c r="AJ21" s="3"/>
      <c r="AK21" s="3"/>
      <c r="AL21" s="3"/>
      <c r="AM21" s="3"/>
      <c r="AN21" s="3"/>
      <c r="AO21" s="3"/>
      <c r="AP21" s="3"/>
    </row>
    <row r="22" spans="1:42" ht="13.5" customHeight="1">
      <c r="A22" s="5"/>
      <c r="B22" s="208"/>
      <c r="C22" s="206"/>
      <c r="D22" s="5"/>
      <c r="E22" s="5"/>
      <c r="F22" s="5"/>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row>
    <row r="23" spans="1:42" ht="13.5" customHeight="1">
      <c r="A23" s="161"/>
      <c r="B23" s="490" t="s">
        <v>225</v>
      </c>
      <c r="C23" s="479"/>
      <c r="D23" s="479"/>
      <c r="E23" s="479"/>
      <c r="F23" s="479"/>
      <c r="G23" s="479"/>
      <c r="H23" s="479"/>
      <c r="I23" s="479"/>
      <c r="J23" s="479"/>
      <c r="K23" s="479"/>
      <c r="L23" s="479"/>
      <c r="M23" s="479"/>
      <c r="N23" s="479"/>
      <c r="O23" s="479"/>
      <c r="P23" s="479"/>
      <c r="Q23" s="479"/>
      <c r="R23" s="479"/>
      <c r="S23" s="480"/>
      <c r="T23" s="209"/>
      <c r="U23" s="3"/>
      <c r="V23" s="3"/>
      <c r="W23" s="3"/>
      <c r="X23" s="3"/>
      <c r="Y23" s="3"/>
      <c r="Z23" s="3"/>
      <c r="AA23" s="3"/>
      <c r="AB23" s="3"/>
      <c r="AC23" s="3"/>
      <c r="AD23" s="3"/>
      <c r="AE23" s="3"/>
      <c r="AF23" s="3"/>
      <c r="AG23" s="3"/>
      <c r="AH23" s="3"/>
      <c r="AI23" s="3"/>
      <c r="AJ23" s="3"/>
      <c r="AK23" s="3"/>
      <c r="AL23" s="3"/>
      <c r="AM23" s="3"/>
      <c r="AN23" s="3"/>
      <c r="AO23" s="3"/>
      <c r="AP23" s="3"/>
    </row>
    <row r="24" spans="1:42" ht="13.5" customHeight="1">
      <c r="A24" s="210" t="s">
        <v>226</v>
      </c>
      <c r="B24" s="211" t="s">
        <v>227</v>
      </c>
      <c r="C24" s="117" t="s">
        <v>228</v>
      </c>
      <c r="D24" s="117" t="s">
        <v>229</v>
      </c>
      <c r="E24" s="117" t="s">
        <v>230</v>
      </c>
      <c r="F24" s="117" t="s">
        <v>231</v>
      </c>
      <c r="G24" s="117" t="s">
        <v>232</v>
      </c>
      <c r="H24" s="117" t="s">
        <v>233</v>
      </c>
      <c r="I24" s="117" t="s">
        <v>234</v>
      </c>
      <c r="J24" s="117" t="s">
        <v>235</v>
      </c>
      <c r="K24" s="117" t="s">
        <v>236</v>
      </c>
      <c r="L24" s="117" t="s">
        <v>237</v>
      </c>
      <c r="M24" s="117" t="s">
        <v>238</v>
      </c>
      <c r="N24" s="117" t="s">
        <v>239</v>
      </c>
      <c r="O24" s="117" t="s">
        <v>240</v>
      </c>
      <c r="P24" s="117" t="s">
        <v>241</v>
      </c>
      <c r="Q24" s="117" t="s">
        <v>242</v>
      </c>
      <c r="R24" s="117" t="s">
        <v>243</v>
      </c>
      <c r="S24" s="212" t="s">
        <v>244</v>
      </c>
      <c r="T24" s="213" t="s">
        <v>245</v>
      </c>
      <c r="U24" s="3"/>
      <c r="V24" s="3"/>
      <c r="W24" s="3"/>
      <c r="X24" s="3"/>
      <c r="Y24" s="3"/>
      <c r="Z24" s="3"/>
      <c r="AA24" s="3"/>
      <c r="AB24" s="3"/>
      <c r="AC24" s="3"/>
      <c r="AD24" s="3"/>
      <c r="AE24" s="3"/>
      <c r="AF24" s="3"/>
      <c r="AG24" s="3"/>
      <c r="AH24" s="3"/>
      <c r="AI24" s="3"/>
      <c r="AJ24" s="3"/>
      <c r="AK24" s="3"/>
      <c r="AL24" s="3"/>
      <c r="AM24" s="3"/>
      <c r="AN24" s="3"/>
      <c r="AO24" s="3"/>
      <c r="AP24" s="3"/>
    </row>
    <row r="25" spans="1:42" ht="13.5" customHeight="1">
      <c r="A25" s="210" t="s">
        <v>246</v>
      </c>
      <c r="B25" s="214"/>
      <c r="C25" s="215"/>
      <c r="D25" s="215"/>
      <c r="E25" s="215"/>
      <c r="F25" s="215"/>
      <c r="G25" s="215"/>
      <c r="H25" s="215"/>
      <c r="I25" s="215"/>
      <c r="J25" s="215"/>
      <c r="K25" s="215"/>
      <c r="L25" s="215"/>
      <c r="M25" s="215"/>
      <c r="N25" s="215"/>
      <c r="O25" s="215"/>
      <c r="P25" s="215"/>
      <c r="Q25" s="215"/>
      <c r="R25" s="215"/>
      <c r="S25" s="215"/>
      <c r="T25" s="216" t="s">
        <v>247</v>
      </c>
      <c r="U25" s="203"/>
      <c r="V25" s="203"/>
      <c r="W25" s="203"/>
      <c r="X25" s="203"/>
      <c r="Y25" s="203"/>
      <c r="Z25" s="3"/>
      <c r="AA25" s="3"/>
      <c r="AB25" s="3"/>
      <c r="AC25" s="3"/>
      <c r="AD25" s="3"/>
      <c r="AE25" s="3"/>
      <c r="AF25" s="3"/>
      <c r="AG25" s="3"/>
      <c r="AH25" s="3"/>
      <c r="AI25" s="3"/>
      <c r="AJ25" s="3"/>
      <c r="AK25" s="3"/>
      <c r="AL25" s="3"/>
      <c r="AM25" s="3"/>
      <c r="AN25" s="3"/>
      <c r="AO25" s="3"/>
      <c r="AP25" s="3"/>
    </row>
    <row r="26" spans="1:42" ht="13.5" customHeight="1">
      <c r="A26" s="535" t="s">
        <v>122</v>
      </c>
      <c r="B26" s="495" t="s">
        <v>248</v>
      </c>
      <c r="C26" s="458"/>
      <c r="D26" s="458"/>
      <c r="E26" s="458"/>
      <c r="F26" s="458"/>
      <c r="G26" s="458"/>
      <c r="H26" s="458"/>
      <c r="I26" s="458"/>
      <c r="J26" s="458"/>
      <c r="K26" s="458"/>
      <c r="L26" s="458"/>
      <c r="M26" s="458"/>
      <c r="N26" s="458"/>
      <c r="O26" s="458"/>
      <c r="P26" s="458"/>
      <c r="Q26" s="458"/>
      <c r="R26" s="458"/>
      <c r="S26" s="488"/>
      <c r="T26" s="217" t="s">
        <v>12</v>
      </c>
      <c r="U26" s="3"/>
      <c r="V26" s="3"/>
      <c r="W26" s="3"/>
      <c r="X26" s="3"/>
      <c r="Y26" s="3"/>
      <c r="Z26" s="3"/>
      <c r="AA26" s="3"/>
      <c r="AB26" s="3"/>
      <c r="AC26" s="3"/>
      <c r="AD26" s="3"/>
      <c r="AE26" s="3"/>
      <c r="AF26" s="3"/>
      <c r="AG26" s="3"/>
      <c r="AH26" s="3"/>
      <c r="AI26" s="3"/>
      <c r="AJ26" s="3"/>
      <c r="AK26" s="3"/>
      <c r="AL26" s="3"/>
      <c r="AM26" s="3"/>
      <c r="AN26" s="3"/>
      <c r="AO26" s="3"/>
      <c r="AP26" s="3"/>
    </row>
    <row r="27" spans="1:42" ht="13.5" customHeight="1">
      <c r="A27" s="218"/>
      <c r="B27" s="219" t="str">
        <f t="shared" ref="B27:S27" si="1">IF(B$25="","",IF(A27="",#N/A,IF($A27&gt;B$25,$F$12*$K$20*(64.4*($A27-B$25))^0.5,0)))</f>
        <v/>
      </c>
      <c r="C27" s="219" t="str">
        <f t="shared" si="1"/>
        <v/>
      </c>
      <c r="D27" s="219" t="str">
        <f t="shared" si="1"/>
        <v/>
      </c>
      <c r="E27" s="219" t="str">
        <f t="shared" si="1"/>
        <v/>
      </c>
      <c r="F27" s="219" t="str">
        <f t="shared" si="1"/>
        <v/>
      </c>
      <c r="G27" s="219" t="str">
        <f t="shared" si="1"/>
        <v/>
      </c>
      <c r="H27" s="219" t="str">
        <f t="shared" si="1"/>
        <v/>
      </c>
      <c r="I27" s="219" t="str">
        <f t="shared" si="1"/>
        <v/>
      </c>
      <c r="J27" s="219" t="str">
        <f t="shared" si="1"/>
        <v/>
      </c>
      <c r="K27" s="219" t="str">
        <f t="shared" si="1"/>
        <v/>
      </c>
      <c r="L27" s="219" t="str">
        <f t="shared" si="1"/>
        <v/>
      </c>
      <c r="M27" s="219" t="str">
        <f t="shared" si="1"/>
        <v/>
      </c>
      <c r="N27" s="219" t="str">
        <f t="shared" si="1"/>
        <v/>
      </c>
      <c r="O27" s="219" t="str">
        <f t="shared" si="1"/>
        <v/>
      </c>
      <c r="P27" s="219" t="str">
        <f t="shared" si="1"/>
        <v/>
      </c>
      <c r="Q27" s="219" t="str">
        <f t="shared" si="1"/>
        <v/>
      </c>
      <c r="R27" s="219" t="str">
        <f t="shared" si="1"/>
        <v/>
      </c>
      <c r="S27" s="219" t="str">
        <f t="shared" si="1"/>
        <v/>
      </c>
      <c r="T27" s="220" t="e">
        <f t="shared" ref="T27:T70" si="2">IF(A27="",#N/A,ROUND(SUM(B27:S27),2))</f>
        <v>#N/A</v>
      </c>
      <c r="U27" s="3"/>
      <c r="V27" s="3"/>
      <c r="W27" s="3"/>
      <c r="X27" s="3"/>
      <c r="Y27" s="3"/>
      <c r="Z27" s="3"/>
      <c r="AA27" s="3"/>
      <c r="AB27" s="3"/>
      <c r="AC27" s="3"/>
      <c r="AD27" s="3"/>
      <c r="AE27" s="3"/>
      <c r="AF27" s="3"/>
      <c r="AG27" s="3"/>
      <c r="AH27" s="3"/>
      <c r="AI27" s="3"/>
      <c r="AJ27" s="3"/>
      <c r="AK27" s="3"/>
      <c r="AL27" s="3"/>
      <c r="AM27" s="3"/>
      <c r="AN27" s="3"/>
      <c r="AO27" s="3"/>
      <c r="AP27" s="3"/>
    </row>
    <row r="28" spans="1:42" ht="13.5" customHeight="1">
      <c r="A28" s="218"/>
      <c r="B28" s="219" t="str">
        <f t="shared" ref="B28:S28" si="3">IF(B$25="","",IF(A28="",#N/A,IF($A28&gt;B$25,$F$12*$K$20*(64.4*($A28-B$25))^0.5,0)))</f>
        <v/>
      </c>
      <c r="C28" s="219" t="str">
        <f t="shared" si="3"/>
        <v/>
      </c>
      <c r="D28" s="219" t="str">
        <f t="shared" si="3"/>
        <v/>
      </c>
      <c r="E28" s="219" t="str">
        <f t="shared" si="3"/>
        <v/>
      </c>
      <c r="F28" s="219" t="str">
        <f t="shared" si="3"/>
        <v/>
      </c>
      <c r="G28" s="219" t="str">
        <f t="shared" si="3"/>
        <v/>
      </c>
      <c r="H28" s="219" t="str">
        <f t="shared" si="3"/>
        <v/>
      </c>
      <c r="I28" s="219" t="str">
        <f t="shared" si="3"/>
        <v/>
      </c>
      <c r="J28" s="219" t="str">
        <f t="shared" si="3"/>
        <v/>
      </c>
      <c r="K28" s="219" t="str">
        <f t="shared" si="3"/>
        <v/>
      </c>
      <c r="L28" s="219" t="str">
        <f t="shared" si="3"/>
        <v/>
      </c>
      <c r="M28" s="219" t="str">
        <f t="shared" si="3"/>
        <v/>
      </c>
      <c r="N28" s="219" t="str">
        <f t="shared" si="3"/>
        <v/>
      </c>
      <c r="O28" s="219" t="str">
        <f t="shared" si="3"/>
        <v/>
      </c>
      <c r="P28" s="219" t="str">
        <f t="shared" si="3"/>
        <v/>
      </c>
      <c r="Q28" s="219" t="str">
        <f t="shared" si="3"/>
        <v/>
      </c>
      <c r="R28" s="219" t="str">
        <f t="shared" si="3"/>
        <v/>
      </c>
      <c r="S28" s="219" t="str">
        <f t="shared" si="3"/>
        <v/>
      </c>
      <c r="T28" s="220" t="e">
        <f t="shared" si="2"/>
        <v>#N/A</v>
      </c>
      <c r="U28" s="3"/>
      <c r="V28" s="3"/>
      <c r="W28" s="3"/>
      <c r="X28" s="3"/>
      <c r="Y28" s="3"/>
      <c r="Z28" s="3"/>
      <c r="AA28" s="3"/>
      <c r="AB28" s="3"/>
      <c r="AC28" s="3"/>
      <c r="AD28" s="3"/>
      <c r="AE28" s="3"/>
      <c r="AF28" s="3"/>
      <c r="AG28" s="3"/>
      <c r="AH28" s="3"/>
      <c r="AI28" s="3"/>
      <c r="AJ28" s="3"/>
      <c r="AK28" s="3"/>
      <c r="AL28" s="3"/>
      <c r="AM28" s="3"/>
      <c r="AN28" s="3"/>
      <c r="AO28" s="3"/>
      <c r="AP28" s="3"/>
    </row>
    <row r="29" spans="1:42" ht="13.5" customHeight="1">
      <c r="A29" s="218"/>
      <c r="B29" s="219" t="str">
        <f t="shared" ref="B29:S29" si="4">IF(B$25="","",IF(A29="",#N/A,IF($A29&gt;B$25,$F$12*$K$20*(64.4*($A29-B$25))^0.5,0)))</f>
        <v/>
      </c>
      <c r="C29" s="219" t="str">
        <f t="shared" si="4"/>
        <v/>
      </c>
      <c r="D29" s="219" t="str">
        <f t="shared" si="4"/>
        <v/>
      </c>
      <c r="E29" s="219" t="str">
        <f t="shared" si="4"/>
        <v/>
      </c>
      <c r="F29" s="219" t="str">
        <f t="shared" si="4"/>
        <v/>
      </c>
      <c r="G29" s="219" t="str">
        <f t="shared" si="4"/>
        <v/>
      </c>
      <c r="H29" s="219" t="str">
        <f t="shared" si="4"/>
        <v/>
      </c>
      <c r="I29" s="219" t="str">
        <f t="shared" si="4"/>
        <v/>
      </c>
      <c r="J29" s="219" t="str">
        <f t="shared" si="4"/>
        <v/>
      </c>
      <c r="K29" s="219" t="str">
        <f t="shared" si="4"/>
        <v/>
      </c>
      <c r="L29" s="219" t="str">
        <f t="shared" si="4"/>
        <v/>
      </c>
      <c r="M29" s="219" t="str">
        <f t="shared" si="4"/>
        <v/>
      </c>
      <c r="N29" s="219" t="str">
        <f t="shared" si="4"/>
        <v/>
      </c>
      <c r="O29" s="219" t="str">
        <f t="shared" si="4"/>
        <v/>
      </c>
      <c r="P29" s="219" t="str">
        <f t="shared" si="4"/>
        <v/>
      </c>
      <c r="Q29" s="219" t="str">
        <f t="shared" si="4"/>
        <v/>
      </c>
      <c r="R29" s="219" t="str">
        <f t="shared" si="4"/>
        <v/>
      </c>
      <c r="S29" s="219" t="str">
        <f t="shared" si="4"/>
        <v/>
      </c>
      <c r="T29" s="220" t="e">
        <f t="shared" si="2"/>
        <v>#N/A</v>
      </c>
      <c r="U29" s="3"/>
      <c r="V29" s="3"/>
      <c r="W29" s="3"/>
      <c r="X29" s="3"/>
      <c r="Y29" s="3"/>
      <c r="Z29" s="3"/>
      <c r="AA29" s="3"/>
      <c r="AB29" s="3"/>
      <c r="AC29" s="3"/>
      <c r="AD29" s="3"/>
      <c r="AE29" s="3"/>
      <c r="AF29" s="3"/>
      <c r="AG29" s="3"/>
      <c r="AH29" s="3"/>
      <c r="AI29" s="3"/>
      <c r="AJ29" s="3"/>
      <c r="AK29" s="3"/>
      <c r="AL29" s="3"/>
      <c r="AM29" s="3"/>
      <c r="AN29" s="3"/>
      <c r="AO29" s="3"/>
      <c r="AP29" s="3"/>
    </row>
    <row r="30" spans="1:42" ht="13.5" customHeight="1">
      <c r="A30" s="218"/>
      <c r="B30" s="219" t="str">
        <f t="shared" ref="B30:S30" si="5">IF(B$25="","",IF(A30="",#N/A,IF($A30&gt;B$25,$F$12*$K$20*(64.4*($A30-B$25))^0.5,0)))</f>
        <v/>
      </c>
      <c r="C30" s="219" t="str">
        <f t="shared" si="5"/>
        <v/>
      </c>
      <c r="D30" s="219" t="str">
        <f t="shared" si="5"/>
        <v/>
      </c>
      <c r="E30" s="219" t="str">
        <f t="shared" si="5"/>
        <v/>
      </c>
      <c r="F30" s="219" t="str">
        <f t="shared" si="5"/>
        <v/>
      </c>
      <c r="G30" s="219" t="str">
        <f t="shared" si="5"/>
        <v/>
      </c>
      <c r="H30" s="219" t="str">
        <f t="shared" si="5"/>
        <v/>
      </c>
      <c r="I30" s="219" t="str">
        <f t="shared" si="5"/>
        <v/>
      </c>
      <c r="J30" s="219" t="str">
        <f t="shared" si="5"/>
        <v/>
      </c>
      <c r="K30" s="219" t="str">
        <f t="shared" si="5"/>
        <v/>
      </c>
      <c r="L30" s="219" t="str">
        <f t="shared" si="5"/>
        <v/>
      </c>
      <c r="M30" s="219" t="str">
        <f t="shared" si="5"/>
        <v/>
      </c>
      <c r="N30" s="219" t="str">
        <f t="shared" si="5"/>
        <v/>
      </c>
      <c r="O30" s="219" t="str">
        <f t="shared" si="5"/>
        <v/>
      </c>
      <c r="P30" s="219" t="str">
        <f t="shared" si="5"/>
        <v/>
      </c>
      <c r="Q30" s="219" t="str">
        <f t="shared" si="5"/>
        <v/>
      </c>
      <c r="R30" s="219" t="str">
        <f t="shared" si="5"/>
        <v/>
      </c>
      <c r="S30" s="219" t="str">
        <f t="shared" si="5"/>
        <v/>
      </c>
      <c r="T30" s="220" t="e">
        <f t="shared" si="2"/>
        <v>#N/A</v>
      </c>
      <c r="U30" s="3"/>
      <c r="V30" s="3"/>
      <c r="W30" s="3"/>
      <c r="X30" s="3"/>
      <c r="Y30" s="3"/>
      <c r="Z30" s="3"/>
      <c r="AA30" s="3"/>
      <c r="AB30" s="3"/>
      <c r="AC30" s="3"/>
      <c r="AD30" s="3"/>
      <c r="AE30" s="3"/>
      <c r="AF30" s="3"/>
      <c r="AG30" s="3"/>
      <c r="AH30" s="3"/>
      <c r="AI30" s="3"/>
      <c r="AJ30" s="3"/>
      <c r="AK30" s="3"/>
      <c r="AL30" s="3"/>
      <c r="AM30" s="3"/>
      <c r="AN30" s="3"/>
      <c r="AO30" s="3"/>
      <c r="AP30" s="3"/>
    </row>
    <row r="31" spans="1:42" ht="13.5" customHeight="1">
      <c r="A31" s="218"/>
      <c r="B31" s="219" t="str">
        <f t="shared" ref="B31:S31" si="6">IF(B$25="","",IF(A31="",#N/A,IF($A31&gt;B$25,$F$12*$K$20*(64.4*($A31-B$25))^0.5,0)))</f>
        <v/>
      </c>
      <c r="C31" s="219" t="str">
        <f t="shared" si="6"/>
        <v/>
      </c>
      <c r="D31" s="219" t="str">
        <f t="shared" si="6"/>
        <v/>
      </c>
      <c r="E31" s="219" t="str">
        <f t="shared" si="6"/>
        <v/>
      </c>
      <c r="F31" s="219" t="str">
        <f t="shared" si="6"/>
        <v/>
      </c>
      <c r="G31" s="219" t="str">
        <f t="shared" si="6"/>
        <v/>
      </c>
      <c r="H31" s="219" t="str">
        <f t="shared" si="6"/>
        <v/>
      </c>
      <c r="I31" s="219" t="str">
        <f t="shared" si="6"/>
        <v/>
      </c>
      <c r="J31" s="219" t="str">
        <f t="shared" si="6"/>
        <v/>
      </c>
      <c r="K31" s="219" t="str">
        <f t="shared" si="6"/>
        <v/>
      </c>
      <c r="L31" s="219" t="str">
        <f t="shared" si="6"/>
        <v/>
      </c>
      <c r="M31" s="219" t="str">
        <f t="shared" si="6"/>
        <v/>
      </c>
      <c r="N31" s="219" t="str">
        <f t="shared" si="6"/>
        <v/>
      </c>
      <c r="O31" s="219" t="str">
        <f t="shared" si="6"/>
        <v/>
      </c>
      <c r="P31" s="219" t="str">
        <f t="shared" si="6"/>
        <v/>
      </c>
      <c r="Q31" s="219" t="str">
        <f t="shared" si="6"/>
        <v/>
      </c>
      <c r="R31" s="219" t="str">
        <f t="shared" si="6"/>
        <v/>
      </c>
      <c r="S31" s="219" t="str">
        <f t="shared" si="6"/>
        <v/>
      </c>
      <c r="T31" s="220" t="e">
        <f t="shared" si="2"/>
        <v>#N/A</v>
      </c>
      <c r="U31" s="3"/>
      <c r="V31" s="3"/>
      <c r="W31" s="3"/>
      <c r="X31" s="3"/>
      <c r="Y31" s="3"/>
      <c r="Z31" s="3"/>
      <c r="AA31" s="3"/>
      <c r="AB31" s="3"/>
      <c r="AC31" s="3"/>
      <c r="AD31" s="3"/>
      <c r="AE31" s="3"/>
      <c r="AF31" s="3"/>
      <c r="AG31" s="3"/>
      <c r="AH31" s="3"/>
      <c r="AI31" s="3"/>
      <c r="AJ31" s="3"/>
      <c r="AK31" s="3"/>
      <c r="AL31" s="3"/>
      <c r="AM31" s="3"/>
      <c r="AN31" s="3"/>
      <c r="AO31" s="3"/>
      <c r="AP31" s="3"/>
    </row>
    <row r="32" spans="1:42" ht="13.5" customHeight="1">
      <c r="A32" s="218"/>
      <c r="B32" s="219" t="str">
        <f t="shared" ref="B32:S32" si="7">IF(B$25="","",IF(A32="",#N/A,IF($A32&gt;B$25,$F$12*$K$20*(64.4*($A32-B$25))^0.5,0)))</f>
        <v/>
      </c>
      <c r="C32" s="219" t="str">
        <f t="shared" si="7"/>
        <v/>
      </c>
      <c r="D32" s="219" t="str">
        <f t="shared" si="7"/>
        <v/>
      </c>
      <c r="E32" s="219" t="str">
        <f t="shared" si="7"/>
        <v/>
      </c>
      <c r="F32" s="219" t="str">
        <f t="shared" si="7"/>
        <v/>
      </c>
      <c r="G32" s="219" t="str">
        <f t="shared" si="7"/>
        <v/>
      </c>
      <c r="H32" s="219" t="str">
        <f t="shared" si="7"/>
        <v/>
      </c>
      <c r="I32" s="219" t="str">
        <f t="shared" si="7"/>
        <v/>
      </c>
      <c r="J32" s="219" t="str">
        <f t="shared" si="7"/>
        <v/>
      </c>
      <c r="K32" s="219" t="str">
        <f t="shared" si="7"/>
        <v/>
      </c>
      <c r="L32" s="219" t="str">
        <f t="shared" si="7"/>
        <v/>
      </c>
      <c r="M32" s="219" t="str">
        <f t="shared" si="7"/>
        <v/>
      </c>
      <c r="N32" s="219" t="str">
        <f t="shared" si="7"/>
        <v/>
      </c>
      <c r="O32" s="219" t="str">
        <f t="shared" si="7"/>
        <v/>
      </c>
      <c r="P32" s="219" t="str">
        <f t="shared" si="7"/>
        <v/>
      </c>
      <c r="Q32" s="219" t="str">
        <f t="shared" si="7"/>
        <v/>
      </c>
      <c r="R32" s="219" t="str">
        <f t="shared" si="7"/>
        <v/>
      </c>
      <c r="S32" s="219" t="str">
        <f t="shared" si="7"/>
        <v/>
      </c>
      <c r="T32" s="220" t="e">
        <f t="shared" si="2"/>
        <v>#N/A</v>
      </c>
      <c r="U32" s="3"/>
      <c r="V32" s="3"/>
      <c r="W32" s="3"/>
      <c r="X32" s="3"/>
      <c r="Y32" s="3"/>
      <c r="Z32" s="3"/>
      <c r="AA32" s="3"/>
      <c r="AB32" s="3"/>
      <c r="AC32" s="3"/>
      <c r="AD32" s="3"/>
      <c r="AE32" s="3"/>
      <c r="AF32" s="3"/>
      <c r="AG32" s="3"/>
      <c r="AH32" s="3"/>
      <c r="AI32" s="3"/>
      <c r="AJ32" s="3"/>
      <c r="AK32" s="3"/>
      <c r="AL32" s="3"/>
      <c r="AM32" s="3"/>
      <c r="AN32" s="3"/>
      <c r="AO32" s="3"/>
      <c r="AP32" s="3"/>
    </row>
    <row r="33" spans="1:42" ht="13.5" customHeight="1">
      <c r="A33" s="218"/>
      <c r="B33" s="219" t="str">
        <f t="shared" ref="B33:S33" si="8">IF(B$25="","",IF(A33="",#N/A,IF($A33&gt;B$25,$F$12*$K$20*(64.4*($A33-B$25))^0.5,0)))</f>
        <v/>
      </c>
      <c r="C33" s="219" t="str">
        <f t="shared" si="8"/>
        <v/>
      </c>
      <c r="D33" s="219" t="str">
        <f t="shared" si="8"/>
        <v/>
      </c>
      <c r="E33" s="219" t="str">
        <f t="shared" si="8"/>
        <v/>
      </c>
      <c r="F33" s="219" t="str">
        <f t="shared" si="8"/>
        <v/>
      </c>
      <c r="G33" s="219" t="str">
        <f t="shared" si="8"/>
        <v/>
      </c>
      <c r="H33" s="219" t="str">
        <f t="shared" si="8"/>
        <v/>
      </c>
      <c r="I33" s="219" t="str">
        <f t="shared" si="8"/>
        <v/>
      </c>
      <c r="J33" s="219" t="str">
        <f t="shared" si="8"/>
        <v/>
      </c>
      <c r="K33" s="219" t="str">
        <f t="shared" si="8"/>
        <v/>
      </c>
      <c r="L33" s="219" t="str">
        <f t="shared" si="8"/>
        <v/>
      </c>
      <c r="M33" s="219" t="str">
        <f t="shared" si="8"/>
        <v/>
      </c>
      <c r="N33" s="219" t="str">
        <f t="shared" si="8"/>
        <v/>
      </c>
      <c r="O33" s="219" t="str">
        <f t="shared" si="8"/>
        <v/>
      </c>
      <c r="P33" s="219" t="str">
        <f t="shared" si="8"/>
        <v/>
      </c>
      <c r="Q33" s="219" t="str">
        <f t="shared" si="8"/>
        <v/>
      </c>
      <c r="R33" s="219" t="str">
        <f t="shared" si="8"/>
        <v/>
      </c>
      <c r="S33" s="219" t="str">
        <f t="shared" si="8"/>
        <v/>
      </c>
      <c r="T33" s="220" t="e">
        <f t="shared" si="2"/>
        <v>#N/A</v>
      </c>
      <c r="U33" s="185"/>
      <c r="V33" s="3"/>
      <c r="W33" s="3"/>
      <c r="X33" s="3"/>
      <c r="Y33" s="3"/>
      <c r="Z33" s="3"/>
      <c r="AA33" s="3"/>
      <c r="AB33" s="3"/>
      <c r="AC33" s="3"/>
      <c r="AD33" s="3"/>
      <c r="AE33" s="3"/>
      <c r="AF33" s="3"/>
      <c r="AG33" s="3"/>
      <c r="AH33" s="3"/>
      <c r="AI33" s="3"/>
      <c r="AJ33" s="3"/>
      <c r="AK33" s="3"/>
      <c r="AL33" s="3"/>
      <c r="AM33" s="3"/>
      <c r="AN33" s="3"/>
      <c r="AO33" s="3"/>
      <c r="AP33" s="3"/>
    </row>
    <row r="34" spans="1:42" ht="13.5" customHeight="1">
      <c r="A34" s="218"/>
      <c r="B34" s="219" t="str">
        <f t="shared" ref="B34:S34" si="9">IF(B$25="","",IF(A34="",#N/A,IF($A34&gt;B$25,$F$12*$K$20*(64.4*($A34-B$25))^0.5,0)))</f>
        <v/>
      </c>
      <c r="C34" s="219" t="str">
        <f t="shared" si="9"/>
        <v/>
      </c>
      <c r="D34" s="219" t="str">
        <f t="shared" si="9"/>
        <v/>
      </c>
      <c r="E34" s="219" t="str">
        <f t="shared" si="9"/>
        <v/>
      </c>
      <c r="F34" s="219" t="str">
        <f t="shared" si="9"/>
        <v/>
      </c>
      <c r="G34" s="219" t="str">
        <f t="shared" si="9"/>
        <v/>
      </c>
      <c r="H34" s="219" t="str">
        <f t="shared" si="9"/>
        <v/>
      </c>
      <c r="I34" s="219" t="str">
        <f t="shared" si="9"/>
        <v/>
      </c>
      <c r="J34" s="219" t="str">
        <f t="shared" si="9"/>
        <v/>
      </c>
      <c r="K34" s="219" t="str">
        <f t="shared" si="9"/>
        <v/>
      </c>
      <c r="L34" s="219" t="str">
        <f t="shared" si="9"/>
        <v/>
      </c>
      <c r="M34" s="219" t="str">
        <f t="shared" si="9"/>
        <v/>
      </c>
      <c r="N34" s="219" t="str">
        <f t="shared" si="9"/>
        <v/>
      </c>
      <c r="O34" s="219" t="str">
        <f t="shared" si="9"/>
        <v/>
      </c>
      <c r="P34" s="219" t="str">
        <f t="shared" si="9"/>
        <v/>
      </c>
      <c r="Q34" s="219" t="str">
        <f t="shared" si="9"/>
        <v/>
      </c>
      <c r="R34" s="219" t="str">
        <f t="shared" si="9"/>
        <v/>
      </c>
      <c r="S34" s="219" t="str">
        <f t="shared" si="9"/>
        <v/>
      </c>
      <c r="T34" s="220" t="e">
        <f t="shared" si="2"/>
        <v>#N/A</v>
      </c>
      <c r="U34" s="3"/>
      <c r="V34" s="185"/>
      <c r="W34" s="185"/>
      <c r="X34" s="11"/>
      <c r="Y34" s="3"/>
      <c r="Z34" s="3"/>
      <c r="AA34" s="3"/>
      <c r="AB34" s="3"/>
      <c r="AC34" s="3"/>
      <c r="AD34" s="3"/>
      <c r="AE34" s="3"/>
      <c r="AF34" s="3"/>
      <c r="AG34" s="3"/>
      <c r="AH34" s="3"/>
      <c r="AI34" s="3"/>
      <c r="AJ34" s="3"/>
      <c r="AK34" s="3"/>
      <c r="AL34" s="3"/>
      <c r="AM34" s="3"/>
      <c r="AN34" s="3"/>
      <c r="AO34" s="3"/>
      <c r="AP34" s="3"/>
    </row>
    <row r="35" spans="1:42" ht="13.5" customHeight="1">
      <c r="A35" s="218"/>
      <c r="B35" s="219" t="str">
        <f t="shared" ref="B35:S35" si="10">IF(B$25="","",IF(A35="",#N/A,IF($A35&gt;B$25,$F$12*$K$20*(64.4*($A35-B$25))^0.5,0)))</f>
        <v/>
      </c>
      <c r="C35" s="219" t="str">
        <f t="shared" si="10"/>
        <v/>
      </c>
      <c r="D35" s="219" t="str">
        <f t="shared" si="10"/>
        <v/>
      </c>
      <c r="E35" s="219" t="str">
        <f t="shared" si="10"/>
        <v/>
      </c>
      <c r="F35" s="219" t="str">
        <f t="shared" si="10"/>
        <v/>
      </c>
      <c r="G35" s="219" t="str">
        <f t="shared" si="10"/>
        <v/>
      </c>
      <c r="H35" s="219" t="str">
        <f t="shared" si="10"/>
        <v/>
      </c>
      <c r="I35" s="219" t="str">
        <f t="shared" si="10"/>
        <v/>
      </c>
      <c r="J35" s="219" t="str">
        <f t="shared" si="10"/>
        <v/>
      </c>
      <c r="K35" s="219" t="str">
        <f t="shared" si="10"/>
        <v/>
      </c>
      <c r="L35" s="219" t="str">
        <f t="shared" si="10"/>
        <v/>
      </c>
      <c r="M35" s="219" t="str">
        <f t="shared" si="10"/>
        <v/>
      </c>
      <c r="N35" s="219" t="str">
        <f t="shared" si="10"/>
        <v/>
      </c>
      <c r="O35" s="219" t="str">
        <f t="shared" si="10"/>
        <v/>
      </c>
      <c r="P35" s="219" t="str">
        <f t="shared" si="10"/>
        <v/>
      </c>
      <c r="Q35" s="219" t="str">
        <f t="shared" si="10"/>
        <v/>
      </c>
      <c r="R35" s="219" t="str">
        <f t="shared" si="10"/>
        <v/>
      </c>
      <c r="S35" s="219" t="str">
        <f t="shared" si="10"/>
        <v/>
      </c>
      <c r="T35" s="220" t="e">
        <f t="shared" si="2"/>
        <v>#N/A</v>
      </c>
      <c r="U35" s="3"/>
      <c r="V35" s="3"/>
      <c r="W35" s="3"/>
      <c r="X35" s="3"/>
      <c r="Y35" s="3"/>
      <c r="Z35" s="3"/>
      <c r="AA35" s="3"/>
      <c r="AB35" s="3"/>
      <c r="AC35" s="3"/>
      <c r="AD35" s="3"/>
      <c r="AE35" s="3"/>
      <c r="AF35" s="3"/>
      <c r="AG35" s="3"/>
      <c r="AH35" s="3"/>
      <c r="AI35" s="3"/>
      <c r="AJ35" s="3"/>
      <c r="AK35" s="3"/>
      <c r="AL35" s="3"/>
      <c r="AM35" s="3"/>
      <c r="AN35" s="3"/>
      <c r="AO35" s="3"/>
      <c r="AP35" s="3"/>
    </row>
    <row r="36" spans="1:42" ht="13.5" customHeight="1">
      <c r="A36" s="218"/>
      <c r="B36" s="219" t="str">
        <f t="shared" ref="B36:S36" si="11">IF(B$25="","",IF(A36="",#N/A,IF($A36&gt;B$25,$F$12*$K$20*(64.4*($A36-B$25))^0.5,0)))</f>
        <v/>
      </c>
      <c r="C36" s="219" t="str">
        <f t="shared" si="11"/>
        <v/>
      </c>
      <c r="D36" s="219" t="str">
        <f t="shared" si="11"/>
        <v/>
      </c>
      <c r="E36" s="219" t="str">
        <f t="shared" si="11"/>
        <v/>
      </c>
      <c r="F36" s="219" t="str">
        <f t="shared" si="11"/>
        <v/>
      </c>
      <c r="G36" s="219" t="str">
        <f t="shared" si="11"/>
        <v/>
      </c>
      <c r="H36" s="219" t="str">
        <f t="shared" si="11"/>
        <v/>
      </c>
      <c r="I36" s="219" t="str">
        <f t="shared" si="11"/>
        <v/>
      </c>
      <c r="J36" s="219" t="str">
        <f t="shared" si="11"/>
        <v/>
      </c>
      <c r="K36" s="219" t="str">
        <f t="shared" si="11"/>
        <v/>
      </c>
      <c r="L36" s="219" t="str">
        <f t="shared" si="11"/>
        <v/>
      </c>
      <c r="M36" s="219" t="str">
        <f t="shared" si="11"/>
        <v/>
      </c>
      <c r="N36" s="219" t="str">
        <f t="shared" si="11"/>
        <v/>
      </c>
      <c r="O36" s="219" t="str">
        <f t="shared" si="11"/>
        <v/>
      </c>
      <c r="P36" s="219" t="str">
        <f t="shared" si="11"/>
        <v/>
      </c>
      <c r="Q36" s="219" t="str">
        <f t="shared" si="11"/>
        <v/>
      </c>
      <c r="R36" s="219" t="str">
        <f t="shared" si="11"/>
        <v/>
      </c>
      <c r="S36" s="219" t="str">
        <f t="shared" si="11"/>
        <v/>
      </c>
      <c r="T36" s="220" t="e">
        <f t="shared" si="2"/>
        <v>#N/A</v>
      </c>
      <c r="U36" s="3"/>
      <c r="V36" s="3"/>
      <c r="W36" s="1"/>
      <c r="X36" s="1"/>
      <c r="Y36" s="1"/>
      <c r="Z36" s="1"/>
      <c r="AA36" s="1"/>
      <c r="AB36" s="1"/>
      <c r="AC36" s="1"/>
      <c r="AD36" s="1"/>
      <c r="AE36" s="1"/>
      <c r="AF36" s="1"/>
      <c r="AG36" s="1"/>
      <c r="AH36" s="1"/>
      <c r="AI36" s="1"/>
      <c r="AJ36" s="1"/>
      <c r="AK36" s="1"/>
      <c r="AL36" s="1"/>
      <c r="AM36" s="1"/>
      <c r="AN36" s="1"/>
      <c r="AO36" s="1"/>
      <c r="AP36" s="1"/>
    </row>
    <row r="37" spans="1:42" ht="13.5" customHeight="1">
      <c r="A37" s="218"/>
      <c r="B37" s="219" t="str">
        <f t="shared" ref="B37:S37" si="12">IF(B$25="","",IF(A37="",#N/A,IF($A37&gt;B$25,$F$12*$K$20*(64.4*($A37-B$25))^0.5,0)))</f>
        <v/>
      </c>
      <c r="C37" s="219" t="str">
        <f t="shared" si="12"/>
        <v/>
      </c>
      <c r="D37" s="219" t="str">
        <f t="shared" si="12"/>
        <v/>
      </c>
      <c r="E37" s="219" t="str">
        <f t="shared" si="12"/>
        <v/>
      </c>
      <c r="F37" s="219" t="str">
        <f t="shared" si="12"/>
        <v/>
      </c>
      <c r="G37" s="219" t="str">
        <f t="shared" si="12"/>
        <v/>
      </c>
      <c r="H37" s="219" t="str">
        <f t="shared" si="12"/>
        <v/>
      </c>
      <c r="I37" s="219" t="str">
        <f t="shared" si="12"/>
        <v/>
      </c>
      <c r="J37" s="219" t="str">
        <f t="shared" si="12"/>
        <v/>
      </c>
      <c r="K37" s="219" t="str">
        <f t="shared" si="12"/>
        <v/>
      </c>
      <c r="L37" s="219" t="str">
        <f t="shared" si="12"/>
        <v/>
      </c>
      <c r="M37" s="219" t="str">
        <f t="shared" si="12"/>
        <v/>
      </c>
      <c r="N37" s="219" t="str">
        <f t="shared" si="12"/>
        <v/>
      </c>
      <c r="O37" s="219" t="str">
        <f t="shared" si="12"/>
        <v/>
      </c>
      <c r="P37" s="219" t="str">
        <f t="shared" si="12"/>
        <v/>
      </c>
      <c r="Q37" s="219" t="str">
        <f t="shared" si="12"/>
        <v/>
      </c>
      <c r="R37" s="219" t="str">
        <f t="shared" si="12"/>
        <v/>
      </c>
      <c r="S37" s="219" t="str">
        <f t="shared" si="12"/>
        <v/>
      </c>
      <c r="T37" s="220" t="e">
        <f t="shared" si="2"/>
        <v>#N/A</v>
      </c>
      <c r="U37" s="3"/>
      <c r="V37" s="3"/>
      <c r="W37" s="1"/>
      <c r="X37" s="1"/>
      <c r="Y37" s="1"/>
      <c r="Z37" s="1"/>
      <c r="AA37" s="1"/>
      <c r="AB37" s="1"/>
      <c r="AC37" s="1"/>
      <c r="AD37" s="1"/>
      <c r="AE37" s="1"/>
      <c r="AF37" s="1"/>
      <c r="AG37" s="1"/>
      <c r="AH37" s="1"/>
      <c r="AI37" s="1"/>
      <c r="AJ37" s="1"/>
      <c r="AK37" s="1"/>
      <c r="AL37" s="1"/>
      <c r="AM37" s="1"/>
      <c r="AN37" s="1"/>
      <c r="AO37" s="1"/>
      <c r="AP37" s="1"/>
    </row>
    <row r="38" spans="1:42" ht="13.5" customHeight="1">
      <c r="A38" s="218"/>
      <c r="B38" s="219" t="str">
        <f t="shared" ref="B38:S38" si="13">IF(B$25="","",IF(A38="",#N/A,IF($A38&gt;B$25,$F$12*$K$20*(64.4*($A38-B$25))^0.5,0)))</f>
        <v/>
      </c>
      <c r="C38" s="219" t="str">
        <f t="shared" si="13"/>
        <v/>
      </c>
      <c r="D38" s="219" t="str">
        <f t="shared" si="13"/>
        <v/>
      </c>
      <c r="E38" s="219" t="str">
        <f t="shared" si="13"/>
        <v/>
      </c>
      <c r="F38" s="219" t="str">
        <f t="shared" si="13"/>
        <v/>
      </c>
      <c r="G38" s="219" t="str">
        <f t="shared" si="13"/>
        <v/>
      </c>
      <c r="H38" s="219" t="str">
        <f t="shared" si="13"/>
        <v/>
      </c>
      <c r="I38" s="219" t="str">
        <f t="shared" si="13"/>
        <v/>
      </c>
      <c r="J38" s="219" t="str">
        <f t="shared" si="13"/>
        <v/>
      </c>
      <c r="K38" s="219" t="str">
        <f t="shared" si="13"/>
        <v/>
      </c>
      <c r="L38" s="219" t="str">
        <f t="shared" si="13"/>
        <v/>
      </c>
      <c r="M38" s="219" t="str">
        <f t="shared" si="13"/>
        <v/>
      </c>
      <c r="N38" s="219" t="str">
        <f t="shared" si="13"/>
        <v/>
      </c>
      <c r="O38" s="219" t="str">
        <f t="shared" si="13"/>
        <v/>
      </c>
      <c r="P38" s="219" t="str">
        <f t="shared" si="13"/>
        <v/>
      </c>
      <c r="Q38" s="219" t="str">
        <f t="shared" si="13"/>
        <v/>
      </c>
      <c r="R38" s="219" t="str">
        <f t="shared" si="13"/>
        <v/>
      </c>
      <c r="S38" s="219" t="str">
        <f t="shared" si="13"/>
        <v/>
      </c>
      <c r="T38" s="220" t="e">
        <f t="shared" si="2"/>
        <v>#N/A</v>
      </c>
      <c r="U38" s="3"/>
      <c r="V38" s="3"/>
      <c r="W38" s="1"/>
      <c r="X38" s="1"/>
      <c r="Y38" s="1"/>
      <c r="Z38" s="1"/>
      <c r="AA38" s="1"/>
      <c r="AB38" s="1"/>
      <c r="AC38" s="1"/>
      <c r="AD38" s="1"/>
      <c r="AE38" s="1"/>
      <c r="AF38" s="1"/>
      <c r="AG38" s="1"/>
      <c r="AH38" s="1"/>
      <c r="AI38" s="1"/>
      <c r="AJ38" s="1"/>
      <c r="AK38" s="1"/>
      <c r="AL38" s="1"/>
      <c r="AM38" s="1"/>
      <c r="AN38" s="1"/>
      <c r="AO38" s="1"/>
      <c r="AP38" s="1"/>
    </row>
    <row r="39" spans="1:42" ht="13.5" customHeight="1">
      <c r="A39" s="218"/>
      <c r="B39" s="219" t="str">
        <f t="shared" ref="B39:S39" si="14">IF(B$25="","",IF(A39="",#N/A,IF($A39&gt;B$25,$F$12*$K$20*(64.4*($A39-B$25))^0.5,0)))</f>
        <v/>
      </c>
      <c r="C39" s="219" t="str">
        <f t="shared" si="14"/>
        <v/>
      </c>
      <c r="D39" s="219" t="str">
        <f t="shared" si="14"/>
        <v/>
      </c>
      <c r="E39" s="219" t="str">
        <f t="shared" si="14"/>
        <v/>
      </c>
      <c r="F39" s="219" t="str">
        <f t="shared" si="14"/>
        <v/>
      </c>
      <c r="G39" s="219" t="str">
        <f t="shared" si="14"/>
        <v/>
      </c>
      <c r="H39" s="219" t="str">
        <f t="shared" si="14"/>
        <v/>
      </c>
      <c r="I39" s="219" t="str">
        <f t="shared" si="14"/>
        <v/>
      </c>
      <c r="J39" s="219" t="str">
        <f t="shared" si="14"/>
        <v/>
      </c>
      <c r="K39" s="219" t="str">
        <f t="shared" si="14"/>
        <v/>
      </c>
      <c r="L39" s="219" t="str">
        <f t="shared" si="14"/>
        <v/>
      </c>
      <c r="M39" s="219" t="str">
        <f t="shared" si="14"/>
        <v/>
      </c>
      <c r="N39" s="219" t="str">
        <f t="shared" si="14"/>
        <v/>
      </c>
      <c r="O39" s="219" t="str">
        <f t="shared" si="14"/>
        <v/>
      </c>
      <c r="P39" s="219" t="str">
        <f t="shared" si="14"/>
        <v/>
      </c>
      <c r="Q39" s="219" t="str">
        <f t="shared" si="14"/>
        <v/>
      </c>
      <c r="R39" s="219" t="str">
        <f t="shared" si="14"/>
        <v/>
      </c>
      <c r="S39" s="219" t="str">
        <f t="shared" si="14"/>
        <v/>
      </c>
      <c r="T39" s="220" t="e">
        <f t="shared" si="2"/>
        <v>#N/A</v>
      </c>
      <c r="U39" s="3"/>
      <c r="V39" s="3"/>
      <c r="W39" s="1"/>
      <c r="X39" s="1"/>
      <c r="Y39" s="1"/>
      <c r="Z39" s="1"/>
      <c r="AA39" s="1"/>
      <c r="AB39" s="1"/>
      <c r="AC39" s="1"/>
      <c r="AD39" s="1"/>
      <c r="AE39" s="1"/>
      <c r="AF39" s="1"/>
      <c r="AG39" s="1"/>
      <c r="AH39" s="1"/>
      <c r="AI39" s="1"/>
      <c r="AJ39" s="1"/>
      <c r="AK39" s="1"/>
      <c r="AL39" s="1"/>
      <c r="AM39" s="1"/>
      <c r="AN39" s="1"/>
      <c r="AO39" s="1"/>
      <c r="AP39" s="1"/>
    </row>
    <row r="40" spans="1:42" ht="13.5" customHeight="1">
      <c r="A40" s="218"/>
      <c r="B40" s="219" t="str">
        <f t="shared" ref="B40:S40" si="15">IF(B$25="","",IF(A40="",#N/A,IF($A40&gt;B$25,$F$12*$K$20*(64.4*($A40-B$25))^0.5,0)))</f>
        <v/>
      </c>
      <c r="C40" s="219" t="str">
        <f t="shared" si="15"/>
        <v/>
      </c>
      <c r="D40" s="219" t="str">
        <f t="shared" si="15"/>
        <v/>
      </c>
      <c r="E40" s="219" t="str">
        <f t="shared" si="15"/>
        <v/>
      </c>
      <c r="F40" s="219" t="str">
        <f t="shared" si="15"/>
        <v/>
      </c>
      <c r="G40" s="219" t="str">
        <f t="shared" si="15"/>
        <v/>
      </c>
      <c r="H40" s="219" t="str">
        <f t="shared" si="15"/>
        <v/>
      </c>
      <c r="I40" s="219" t="str">
        <f t="shared" si="15"/>
        <v/>
      </c>
      <c r="J40" s="219" t="str">
        <f t="shared" si="15"/>
        <v/>
      </c>
      <c r="K40" s="219" t="str">
        <f t="shared" si="15"/>
        <v/>
      </c>
      <c r="L40" s="219" t="str">
        <f t="shared" si="15"/>
        <v/>
      </c>
      <c r="M40" s="219" t="str">
        <f t="shared" si="15"/>
        <v/>
      </c>
      <c r="N40" s="219" t="str">
        <f t="shared" si="15"/>
        <v/>
      </c>
      <c r="O40" s="219" t="str">
        <f t="shared" si="15"/>
        <v/>
      </c>
      <c r="P40" s="219" t="str">
        <f t="shared" si="15"/>
        <v/>
      </c>
      <c r="Q40" s="219" t="str">
        <f t="shared" si="15"/>
        <v/>
      </c>
      <c r="R40" s="219" t="str">
        <f t="shared" si="15"/>
        <v/>
      </c>
      <c r="S40" s="219" t="str">
        <f t="shared" si="15"/>
        <v/>
      </c>
      <c r="T40" s="220" t="e">
        <f t="shared" si="2"/>
        <v>#N/A</v>
      </c>
      <c r="U40" s="3"/>
      <c r="V40" s="3"/>
      <c r="W40" s="1"/>
      <c r="X40" s="1"/>
      <c r="Y40" s="1"/>
      <c r="Z40" s="1"/>
      <c r="AA40" s="1"/>
      <c r="AB40" s="1"/>
      <c r="AC40" s="1"/>
      <c r="AD40" s="1"/>
      <c r="AE40" s="1"/>
      <c r="AF40" s="1"/>
      <c r="AG40" s="1"/>
      <c r="AH40" s="1"/>
      <c r="AI40" s="1"/>
      <c r="AJ40" s="1"/>
      <c r="AK40" s="1"/>
      <c r="AL40" s="1"/>
      <c r="AM40" s="1"/>
      <c r="AN40" s="1"/>
      <c r="AO40" s="1"/>
      <c r="AP40" s="1"/>
    </row>
    <row r="41" spans="1:42" ht="13.5" customHeight="1">
      <c r="A41" s="218"/>
      <c r="B41" s="219" t="str">
        <f t="shared" ref="B41:S41" si="16">IF(B$25="","",IF(A41="",#N/A,IF($A41&gt;B$25,$F$12*$K$20*(64.4*($A41-B$25))^0.5,0)))</f>
        <v/>
      </c>
      <c r="C41" s="219" t="str">
        <f t="shared" si="16"/>
        <v/>
      </c>
      <c r="D41" s="219" t="str">
        <f t="shared" si="16"/>
        <v/>
      </c>
      <c r="E41" s="219" t="str">
        <f t="shared" si="16"/>
        <v/>
      </c>
      <c r="F41" s="219" t="str">
        <f t="shared" si="16"/>
        <v/>
      </c>
      <c r="G41" s="219" t="str">
        <f t="shared" si="16"/>
        <v/>
      </c>
      <c r="H41" s="219" t="str">
        <f t="shared" si="16"/>
        <v/>
      </c>
      <c r="I41" s="219" t="str">
        <f t="shared" si="16"/>
        <v/>
      </c>
      <c r="J41" s="219" t="str">
        <f t="shared" si="16"/>
        <v/>
      </c>
      <c r="K41" s="219" t="str">
        <f t="shared" si="16"/>
        <v/>
      </c>
      <c r="L41" s="219" t="str">
        <f t="shared" si="16"/>
        <v/>
      </c>
      <c r="M41" s="219" t="str">
        <f t="shared" si="16"/>
        <v/>
      </c>
      <c r="N41" s="219" t="str">
        <f t="shared" si="16"/>
        <v/>
      </c>
      <c r="O41" s="219" t="str">
        <f t="shared" si="16"/>
        <v/>
      </c>
      <c r="P41" s="219" t="str">
        <f t="shared" si="16"/>
        <v/>
      </c>
      <c r="Q41" s="219" t="str">
        <f t="shared" si="16"/>
        <v/>
      </c>
      <c r="R41" s="219" t="str">
        <f t="shared" si="16"/>
        <v/>
      </c>
      <c r="S41" s="219" t="str">
        <f t="shared" si="16"/>
        <v/>
      </c>
      <c r="T41" s="220" t="e">
        <f t="shared" si="2"/>
        <v>#N/A</v>
      </c>
      <c r="U41" s="3"/>
      <c r="V41" s="185"/>
      <c r="W41" s="1"/>
      <c r="X41" s="1"/>
      <c r="Y41" s="1"/>
      <c r="Z41" s="1"/>
      <c r="AA41" s="1"/>
      <c r="AB41" s="1"/>
      <c r="AC41" s="1"/>
      <c r="AD41" s="1"/>
      <c r="AE41" s="1"/>
      <c r="AF41" s="1"/>
      <c r="AG41" s="1"/>
      <c r="AH41" s="1"/>
      <c r="AI41" s="1"/>
      <c r="AJ41" s="1"/>
      <c r="AK41" s="1"/>
      <c r="AL41" s="1"/>
      <c r="AM41" s="1"/>
      <c r="AN41" s="1"/>
      <c r="AO41" s="1"/>
      <c r="AP41" s="1"/>
    </row>
    <row r="42" spans="1:42" ht="13.5" customHeight="1">
      <c r="A42" s="218"/>
      <c r="B42" s="219" t="str">
        <f t="shared" ref="B42:S42" si="17">IF(B$25="","",IF(A42="",#N/A,IF($A42&gt;B$25,$F$12*$K$20*(64.4*($A42-B$25))^0.5,0)))</f>
        <v/>
      </c>
      <c r="C42" s="219" t="str">
        <f t="shared" si="17"/>
        <v/>
      </c>
      <c r="D42" s="219" t="str">
        <f t="shared" si="17"/>
        <v/>
      </c>
      <c r="E42" s="219" t="str">
        <f t="shared" si="17"/>
        <v/>
      </c>
      <c r="F42" s="219" t="str">
        <f t="shared" si="17"/>
        <v/>
      </c>
      <c r="G42" s="219" t="str">
        <f t="shared" si="17"/>
        <v/>
      </c>
      <c r="H42" s="219" t="str">
        <f t="shared" si="17"/>
        <v/>
      </c>
      <c r="I42" s="219" t="str">
        <f t="shared" si="17"/>
        <v/>
      </c>
      <c r="J42" s="219" t="str">
        <f t="shared" si="17"/>
        <v/>
      </c>
      <c r="K42" s="219" t="str">
        <f t="shared" si="17"/>
        <v/>
      </c>
      <c r="L42" s="219" t="str">
        <f t="shared" si="17"/>
        <v/>
      </c>
      <c r="M42" s="219" t="str">
        <f t="shared" si="17"/>
        <v/>
      </c>
      <c r="N42" s="219" t="str">
        <f t="shared" si="17"/>
        <v/>
      </c>
      <c r="O42" s="219" t="str">
        <f t="shared" si="17"/>
        <v/>
      </c>
      <c r="P42" s="219" t="str">
        <f t="shared" si="17"/>
        <v/>
      </c>
      <c r="Q42" s="219" t="str">
        <f t="shared" si="17"/>
        <v/>
      </c>
      <c r="R42" s="219" t="str">
        <f t="shared" si="17"/>
        <v/>
      </c>
      <c r="S42" s="219" t="str">
        <f t="shared" si="17"/>
        <v/>
      </c>
      <c r="T42" s="220" t="e">
        <f t="shared" si="2"/>
        <v>#N/A</v>
      </c>
      <c r="U42" s="3"/>
      <c r="V42" s="3"/>
      <c r="W42" s="1"/>
      <c r="X42" s="1"/>
      <c r="Y42" s="1"/>
      <c r="Z42" s="1"/>
      <c r="AA42" s="1"/>
      <c r="AB42" s="1"/>
      <c r="AC42" s="1"/>
      <c r="AD42" s="1"/>
      <c r="AE42" s="1"/>
      <c r="AF42" s="1"/>
      <c r="AG42" s="1"/>
      <c r="AH42" s="1"/>
      <c r="AI42" s="1"/>
      <c r="AJ42" s="1"/>
      <c r="AK42" s="1"/>
      <c r="AL42" s="1"/>
      <c r="AM42" s="1"/>
      <c r="AN42" s="1"/>
      <c r="AO42" s="1"/>
      <c r="AP42" s="1"/>
    </row>
    <row r="43" spans="1:42" ht="13.5" customHeight="1">
      <c r="A43" s="218"/>
      <c r="B43" s="219" t="str">
        <f t="shared" ref="B43:S43" si="18">IF(B$25="","",IF(A43="",#N/A,IF($A43&gt;B$25,$F$12*$K$20*(64.4*($A43-B$25))^0.5,0)))</f>
        <v/>
      </c>
      <c r="C43" s="219" t="str">
        <f t="shared" si="18"/>
        <v/>
      </c>
      <c r="D43" s="219" t="str">
        <f t="shared" si="18"/>
        <v/>
      </c>
      <c r="E43" s="219" t="str">
        <f t="shared" si="18"/>
        <v/>
      </c>
      <c r="F43" s="219" t="str">
        <f t="shared" si="18"/>
        <v/>
      </c>
      <c r="G43" s="219" t="str">
        <f t="shared" si="18"/>
        <v/>
      </c>
      <c r="H43" s="219" t="str">
        <f t="shared" si="18"/>
        <v/>
      </c>
      <c r="I43" s="219" t="str">
        <f t="shared" si="18"/>
        <v/>
      </c>
      <c r="J43" s="219" t="str">
        <f t="shared" si="18"/>
        <v/>
      </c>
      <c r="K43" s="219" t="str">
        <f t="shared" si="18"/>
        <v/>
      </c>
      <c r="L43" s="219" t="str">
        <f t="shared" si="18"/>
        <v/>
      </c>
      <c r="M43" s="219" t="str">
        <f t="shared" si="18"/>
        <v/>
      </c>
      <c r="N43" s="219" t="str">
        <f t="shared" si="18"/>
        <v/>
      </c>
      <c r="O43" s="219" t="str">
        <f t="shared" si="18"/>
        <v/>
      </c>
      <c r="P43" s="219" t="str">
        <f t="shared" si="18"/>
        <v/>
      </c>
      <c r="Q43" s="219" t="str">
        <f t="shared" si="18"/>
        <v/>
      </c>
      <c r="R43" s="219" t="str">
        <f t="shared" si="18"/>
        <v/>
      </c>
      <c r="S43" s="219" t="str">
        <f t="shared" si="18"/>
        <v/>
      </c>
      <c r="T43" s="220" t="e">
        <f t="shared" si="2"/>
        <v>#N/A</v>
      </c>
      <c r="U43" s="3"/>
      <c r="V43" s="3"/>
      <c r="W43" s="1"/>
      <c r="X43" s="1"/>
      <c r="Y43" s="1"/>
      <c r="Z43" s="1"/>
      <c r="AA43" s="1"/>
      <c r="AB43" s="1"/>
      <c r="AC43" s="1"/>
      <c r="AD43" s="1"/>
      <c r="AE43" s="1"/>
      <c r="AF43" s="1"/>
      <c r="AG43" s="1"/>
      <c r="AH43" s="1"/>
      <c r="AI43" s="1"/>
      <c r="AJ43" s="1"/>
      <c r="AK43" s="1"/>
      <c r="AL43" s="1"/>
      <c r="AM43" s="1"/>
      <c r="AN43" s="1"/>
      <c r="AO43" s="1"/>
      <c r="AP43" s="1"/>
    </row>
    <row r="44" spans="1:42" ht="13.5" customHeight="1">
      <c r="A44" s="218"/>
      <c r="B44" s="219" t="str">
        <f t="shared" ref="B44:S44" si="19">IF(B$25="","",IF(A44="",#N/A,IF($A44&gt;B$25,$F$12*$K$20*(64.4*($A44-B$25))^0.5,0)))</f>
        <v/>
      </c>
      <c r="C44" s="219" t="str">
        <f t="shared" si="19"/>
        <v/>
      </c>
      <c r="D44" s="219" t="str">
        <f t="shared" si="19"/>
        <v/>
      </c>
      <c r="E44" s="219" t="str">
        <f t="shared" si="19"/>
        <v/>
      </c>
      <c r="F44" s="219" t="str">
        <f t="shared" si="19"/>
        <v/>
      </c>
      <c r="G44" s="219" t="str">
        <f t="shared" si="19"/>
        <v/>
      </c>
      <c r="H44" s="219" t="str">
        <f t="shared" si="19"/>
        <v/>
      </c>
      <c r="I44" s="219" t="str">
        <f t="shared" si="19"/>
        <v/>
      </c>
      <c r="J44" s="219" t="str">
        <f t="shared" si="19"/>
        <v/>
      </c>
      <c r="K44" s="219" t="str">
        <f t="shared" si="19"/>
        <v/>
      </c>
      <c r="L44" s="219" t="str">
        <f t="shared" si="19"/>
        <v/>
      </c>
      <c r="M44" s="219" t="str">
        <f t="shared" si="19"/>
        <v/>
      </c>
      <c r="N44" s="219" t="str">
        <f t="shared" si="19"/>
        <v/>
      </c>
      <c r="O44" s="219" t="str">
        <f t="shared" si="19"/>
        <v/>
      </c>
      <c r="P44" s="219" t="str">
        <f t="shared" si="19"/>
        <v/>
      </c>
      <c r="Q44" s="219" t="str">
        <f t="shared" si="19"/>
        <v/>
      </c>
      <c r="R44" s="219" t="str">
        <f t="shared" si="19"/>
        <v/>
      </c>
      <c r="S44" s="219" t="str">
        <f t="shared" si="19"/>
        <v/>
      </c>
      <c r="T44" s="220" t="e">
        <f t="shared" si="2"/>
        <v>#N/A</v>
      </c>
      <c r="U44" s="3"/>
      <c r="V44" s="3"/>
      <c r="W44" s="1"/>
      <c r="X44" s="1"/>
      <c r="Y44" s="1"/>
      <c r="Z44" s="1"/>
      <c r="AA44" s="1"/>
      <c r="AB44" s="1"/>
      <c r="AC44" s="1"/>
      <c r="AD44" s="1"/>
      <c r="AE44" s="1"/>
      <c r="AF44" s="1"/>
      <c r="AG44" s="1"/>
      <c r="AH44" s="1"/>
      <c r="AI44" s="1"/>
      <c r="AJ44" s="1"/>
      <c r="AK44" s="1"/>
      <c r="AL44" s="1"/>
      <c r="AM44" s="1"/>
      <c r="AN44" s="1"/>
      <c r="AO44" s="1"/>
      <c r="AP44" s="1"/>
    </row>
    <row r="45" spans="1:42" ht="13.5" customHeight="1">
      <c r="A45" s="218"/>
      <c r="B45" s="219" t="str">
        <f t="shared" ref="B45:S45" si="20">IF(B$25="","",IF(A45="",#N/A,IF($A45&gt;B$25,$F$12*$K$20*(64.4*($A45-B$25))^0.5,0)))</f>
        <v/>
      </c>
      <c r="C45" s="219" t="str">
        <f t="shared" si="20"/>
        <v/>
      </c>
      <c r="D45" s="219" t="str">
        <f t="shared" si="20"/>
        <v/>
      </c>
      <c r="E45" s="219" t="str">
        <f t="shared" si="20"/>
        <v/>
      </c>
      <c r="F45" s="219" t="str">
        <f t="shared" si="20"/>
        <v/>
      </c>
      <c r="G45" s="219" t="str">
        <f t="shared" si="20"/>
        <v/>
      </c>
      <c r="H45" s="219" t="str">
        <f t="shared" si="20"/>
        <v/>
      </c>
      <c r="I45" s="219" t="str">
        <f t="shared" si="20"/>
        <v/>
      </c>
      <c r="J45" s="219" t="str">
        <f t="shared" si="20"/>
        <v/>
      </c>
      <c r="K45" s="219" t="str">
        <f t="shared" si="20"/>
        <v/>
      </c>
      <c r="L45" s="219" t="str">
        <f t="shared" si="20"/>
        <v/>
      </c>
      <c r="M45" s="219" t="str">
        <f t="shared" si="20"/>
        <v/>
      </c>
      <c r="N45" s="219" t="str">
        <f t="shared" si="20"/>
        <v/>
      </c>
      <c r="O45" s="219" t="str">
        <f t="shared" si="20"/>
        <v/>
      </c>
      <c r="P45" s="219" t="str">
        <f t="shared" si="20"/>
        <v/>
      </c>
      <c r="Q45" s="219" t="str">
        <f t="shared" si="20"/>
        <v/>
      </c>
      <c r="R45" s="219" t="str">
        <f t="shared" si="20"/>
        <v/>
      </c>
      <c r="S45" s="219" t="str">
        <f t="shared" si="20"/>
        <v/>
      </c>
      <c r="T45" s="220" t="e">
        <f t="shared" si="2"/>
        <v>#N/A</v>
      </c>
      <c r="U45" s="3"/>
      <c r="V45" s="3"/>
      <c r="W45" s="1"/>
      <c r="X45" s="1"/>
      <c r="Y45" s="1"/>
      <c r="Z45" s="1"/>
      <c r="AA45" s="1"/>
      <c r="AB45" s="1"/>
      <c r="AC45" s="1"/>
      <c r="AD45" s="1"/>
      <c r="AE45" s="1"/>
      <c r="AF45" s="1"/>
      <c r="AG45" s="1"/>
      <c r="AH45" s="1"/>
      <c r="AI45" s="1"/>
      <c r="AJ45" s="1"/>
      <c r="AK45" s="1"/>
      <c r="AL45" s="1"/>
      <c r="AM45" s="1"/>
      <c r="AN45" s="1"/>
      <c r="AO45" s="1"/>
      <c r="AP45" s="1"/>
    </row>
    <row r="46" spans="1:42" ht="13.5" customHeight="1">
      <c r="A46" s="218"/>
      <c r="B46" s="219" t="str">
        <f t="shared" ref="B46:S46" si="21">IF(B$25="","",IF(A46="",#N/A,IF($A46&gt;B$25,$F$12*$K$20*(64.4*($A46-B$25))^0.5,0)))</f>
        <v/>
      </c>
      <c r="C46" s="219" t="str">
        <f t="shared" si="21"/>
        <v/>
      </c>
      <c r="D46" s="219" t="str">
        <f t="shared" si="21"/>
        <v/>
      </c>
      <c r="E46" s="219" t="str">
        <f t="shared" si="21"/>
        <v/>
      </c>
      <c r="F46" s="219" t="str">
        <f t="shared" si="21"/>
        <v/>
      </c>
      <c r="G46" s="219" t="str">
        <f t="shared" si="21"/>
        <v/>
      </c>
      <c r="H46" s="219" t="str">
        <f t="shared" si="21"/>
        <v/>
      </c>
      <c r="I46" s="219" t="str">
        <f t="shared" si="21"/>
        <v/>
      </c>
      <c r="J46" s="219" t="str">
        <f t="shared" si="21"/>
        <v/>
      </c>
      <c r="K46" s="219" t="str">
        <f t="shared" si="21"/>
        <v/>
      </c>
      <c r="L46" s="219" t="str">
        <f t="shared" si="21"/>
        <v/>
      </c>
      <c r="M46" s="219" t="str">
        <f t="shared" si="21"/>
        <v/>
      </c>
      <c r="N46" s="219" t="str">
        <f t="shared" si="21"/>
        <v/>
      </c>
      <c r="O46" s="219" t="str">
        <f t="shared" si="21"/>
        <v/>
      </c>
      <c r="P46" s="219" t="str">
        <f t="shared" si="21"/>
        <v/>
      </c>
      <c r="Q46" s="219" t="str">
        <f t="shared" si="21"/>
        <v/>
      </c>
      <c r="R46" s="219" t="str">
        <f t="shared" si="21"/>
        <v/>
      </c>
      <c r="S46" s="219" t="str">
        <f t="shared" si="21"/>
        <v/>
      </c>
      <c r="T46" s="220" t="e">
        <f t="shared" si="2"/>
        <v>#N/A</v>
      </c>
      <c r="U46" s="3"/>
      <c r="V46" s="3"/>
      <c r="W46" s="1"/>
      <c r="X46" s="1"/>
      <c r="Y46" s="1"/>
      <c r="Z46" s="1"/>
      <c r="AA46" s="1"/>
      <c r="AB46" s="1"/>
      <c r="AC46" s="1"/>
      <c r="AD46" s="1"/>
      <c r="AE46" s="1"/>
      <c r="AF46" s="1"/>
      <c r="AG46" s="1"/>
      <c r="AH46" s="1"/>
      <c r="AI46" s="1"/>
      <c r="AJ46" s="1"/>
      <c r="AK46" s="1"/>
      <c r="AL46" s="1"/>
      <c r="AM46" s="1"/>
      <c r="AN46" s="1"/>
      <c r="AO46" s="1"/>
      <c r="AP46" s="1"/>
    </row>
    <row r="47" spans="1:42" ht="13.5" customHeight="1">
      <c r="A47" s="218"/>
      <c r="B47" s="219" t="str">
        <f t="shared" ref="B47:S47" si="22">IF(B$25="","",IF(A47="",#N/A,IF($A47&gt;B$25,$F$12*$K$20*(64.4*($A47-B$25))^0.5,0)))</f>
        <v/>
      </c>
      <c r="C47" s="219" t="str">
        <f t="shared" si="22"/>
        <v/>
      </c>
      <c r="D47" s="219" t="str">
        <f t="shared" si="22"/>
        <v/>
      </c>
      <c r="E47" s="219" t="str">
        <f t="shared" si="22"/>
        <v/>
      </c>
      <c r="F47" s="219" t="str">
        <f t="shared" si="22"/>
        <v/>
      </c>
      <c r="G47" s="219" t="str">
        <f t="shared" si="22"/>
        <v/>
      </c>
      <c r="H47" s="219" t="str">
        <f t="shared" si="22"/>
        <v/>
      </c>
      <c r="I47" s="219" t="str">
        <f t="shared" si="22"/>
        <v/>
      </c>
      <c r="J47" s="219" t="str">
        <f t="shared" si="22"/>
        <v/>
      </c>
      <c r="K47" s="219" t="str">
        <f t="shared" si="22"/>
        <v/>
      </c>
      <c r="L47" s="219" t="str">
        <f t="shared" si="22"/>
        <v/>
      </c>
      <c r="M47" s="219" t="str">
        <f t="shared" si="22"/>
        <v/>
      </c>
      <c r="N47" s="219" t="str">
        <f t="shared" si="22"/>
        <v/>
      </c>
      <c r="O47" s="219" t="str">
        <f t="shared" si="22"/>
        <v/>
      </c>
      <c r="P47" s="219" t="str">
        <f t="shared" si="22"/>
        <v/>
      </c>
      <c r="Q47" s="219" t="str">
        <f t="shared" si="22"/>
        <v/>
      </c>
      <c r="R47" s="219" t="str">
        <f t="shared" si="22"/>
        <v/>
      </c>
      <c r="S47" s="219" t="str">
        <f t="shared" si="22"/>
        <v/>
      </c>
      <c r="T47" s="220" t="e">
        <f t="shared" si="2"/>
        <v>#N/A</v>
      </c>
      <c r="U47" s="3"/>
      <c r="V47" s="3"/>
      <c r="W47" s="1"/>
      <c r="X47" s="1"/>
      <c r="Y47" s="1"/>
      <c r="Z47" s="1"/>
      <c r="AA47" s="1"/>
      <c r="AB47" s="1"/>
      <c r="AC47" s="1"/>
      <c r="AD47" s="1"/>
      <c r="AE47" s="1"/>
      <c r="AF47" s="1"/>
      <c r="AG47" s="1"/>
      <c r="AH47" s="1"/>
      <c r="AI47" s="1"/>
      <c r="AJ47" s="1"/>
      <c r="AK47" s="1"/>
      <c r="AL47" s="1"/>
      <c r="AM47" s="1"/>
      <c r="AN47" s="1"/>
      <c r="AO47" s="1"/>
      <c r="AP47" s="1"/>
    </row>
    <row r="48" spans="1:42" ht="13.5" customHeight="1">
      <c r="A48" s="218"/>
      <c r="B48" s="219" t="str">
        <f t="shared" ref="B48:S48" si="23">IF(B$25="","",IF(A48="",#N/A,IF($A48&gt;B$25,$F$12*$K$20*(64.4*($A48-B$25))^0.5,0)))</f>
        <v/>
      </c>
      <c r="C48" s="219" t="str">
        <f t="shared" si="23"/>
        <v/>
      </c>
      <c r="D48" s="219" t="str">
        <f t="shared" si="23"/>
        <v/>
      </c>
      <c r="E48" s="219" t="str">
        <f t="shared" si="23"/>
        <v/>
      </c>
      <c r="F48" s="219" t="str">
        <f t="shared" si="23"/>
        <v/>
      </c>
      <c r="G48" s="219" t="str">
        <f t="shared" si="23"/>
        <v/>
      </c>
      <c r="H48" s="219" t="str">
        <f t="shared" si="23"/>
        <v/>
      </c>
      <c r="I48" s="219" t="str">
        <f t="shared" si="23"/>
        <v/>
      </c>
      <c r="J48" s="219" t="str">
        <f t="shared" si="23"/>
        <v/>
      </c>
      <c r="K48" s="219" t="str">
        <f t="shared" si="23"/>
        <v/>
      </c>
      <c r="L48" s="219" t="str">
        <f t="shared" si="23"/>
        <v/>
      </c>
      <c r="M48" s="219" t="str">
        <f t="shared" si="23"/>
        <v/>
      </c>
      <c r="N48" s="219" t="str">
        <f t="shared" si="23"/>
        <v/>
      </c>
      <c r="O48" s="219" t="str">
        <f t="shared" si="23"/>
        <v/>
      </c>
      <c r="P48" s="219" t="str">
        <f t="shared" si="23"/>
        <v/>
      </c>
      <c r="Q48" s="219" t="str">
        <f t="shared" si="23"/>
        <v/>
      </c>
      <c r="R48" s="219" t="str">
        <f t="shared" si="23"/>
        <v/>
      </c>
      <c r="S48" s="219" t="str">
        <f t="shared" si="23"/>
        <v/>
      </c>
      <c r="T48" s="220" t="e">
        <f t="shared" si="2"/>
        <v>#N/A</v>
      </c>
      <c r="U48" s="3"/>
      <c r="V48" s="3"/>
      <c r="W48" s="1"/>
      <c r="X48" s="1"/>
      <c r="Y48" s="1"/>
      <c r="Z48" s="1"/>
      <c r="AA48" s="1"/>
      <c r="AB48" s="1"/>
      <c r="AC48" s="1"/>
      <c r="AD48" s="1"/>
      <c r="AE48" s="1"/>
      <c r="AF48" s="1"/>
      <c r="AG48" s="1"/>
      <c r="AH48" s="1"/>
      <c r="AI48" s="1"/>
      <c r="AJ48" s="1"/>
      <c r="AK48" s="1"/>
      <c r="AL48" s="1"/>
      <c r="AM48" s="1"/>
      <c r="AN48" s="1"/>
      <c r="AO48" s="1"/>
      <c r="AP48" s="1"/>
    </row>
    <row r="49" spans="1:42" ht="13.5" customHeight="1">
      <c r="A49" s="218"/>
      <c r="B49" s="219" t="str">
        <f t="shared" ref="B49:S49" si="24">IF(B$25="","",IF(A49="",#N/A,IF($A49&gt;B$25,$F$12*$K$20*(64.4*($A49-B$25))^0.5,0)))</f>
        <v/>
      </c>
      <c r="C49" s="219" t="str">
        <f t="shared" si="24"/>
        <v/>
      </c>
      <c r="D49" s="219" t="str">
        <f t="shared" si="24"/>
        <v/>
      </c>
      <c r="E49" s="219" t="str">
        <f t="shared" si="24"/>
        <v/>
      </c>
      <c r="F49" s="219" t="str">
        <f t="shared" si="24"/>
        <v/>
      </c>
      <c r="G49" s="219" t="str">
        <f t="shared" si="24"/>
        <v/>
      </c>
      <c r="H49" s="219" t="str">
        <f t="shared" si="24"/>
        <v/>
      </c>
      <c r="I49" s="219" t="str">
        <f t="shared" si="24"/>
        <v/>
      </c>
      <c r="J49" s="219" t="str">
        <f t="shared" si="24"/>
        <v/>
      </c>
      <c r="K49" s="219" t="str">
        <f t="shared" si="24"/>
        <v/>
      </c>
      <c r="L49" s="219" t="str">
        <f t="shared" si="24"/>
        <v/>
      </c>
      <c r="M49" s="219" t="str">
        <f t="shared" si="24"/>
        <v/>
      </c>
      <c r="N49" s="219" t="str">
        <f t="shared" si="24"/>
        <v/>
      </c>
      <c r="O49" s="219" t="str">
        <f t="shared" si="24"/>
        <v/>
      </c>
      <c r="P49" s="219" t="str">
        <f t="shared" si="24"/>
        <v/>
      </c>
      <c r="Q49" s="219" t="str">
        <f t="shared" si="24"/>
        <v/>
      </c>
      <c r="R49" s="219" t="str">
        <f t="shared" si="24"/>
        <v/>
      </c>
      <c r="S49" s="219" t="str">
        <f t="shared" si="24"/>
        <v/>
      </c>
      <c r="T49" s="220" t="e">
        <f t="shared" si="2"/>
        <v>#N/A</v>
      </c>
      <c r="U49" s="3"/>
      <c r="V49" s="3"/>
      <c r="W49" s="1"/>
      <c r="X49" s="1"/>
      <c r="Y49" s="1"/>
      <c r="Z49" s="1"/>
      <c r="AA49" s="1"/>
      <c r="AB49" s="1"/>
      <c r="AC49" s="1"/>
      <c r="AD49" s="1"/>
      <c r="AE49" s="1"/>
      <c r="AF49" s="1"/>
      <c r="AG49" s="1"/>
      <c r="AH49" s="1"/>
      <c r="AI49" s="1"/>
      <c r="AJ49" s="1"/>
      <c r="AK49" s="1"/>
      <c r="AL49" s="1"/>
      <c r="AM49" s="1"/>
      <c r="AN49" s="1"/>
      <c r="AO49" s="1"/>
      <c r="AP49" s="1"/>
    </row>
    <row r="50" spans="1:42" ht="13.5" customHeight="1">
      <c r="A50" s="218"/>
      <c r="B50" s="219" t="str">
        <f t="shared" ref="B50:S50" si="25">IF(B$25="","",IF(A50="",#N/A,IF($A50&gt;B$25,$F$12*$K$20*(64.4*($A50-B$25))^0.5,0)))</f>
        <v/>
      </c>
      <c r="C50" s="219" t="str">
        <f t="shared" si="25"/>
        <v/>
      </c>
      <c r="D50" s="219" t="str">
        <f t="shared" si="25"/>
        <v/>
      </c>
      <c r="E50" s="219" t="str">
        <f t="shared" si="25"/>
        <v/>
      </c>
      <c r="F50" s="219" t="str">
        <f t="shared" si="25"/>
        <v/>
      </c>
      <c r="G50" s="219" t="str">
        <f t="shared" si="25"/>
        <v/>
      </c>
      <c r="H50" s="219" t="str">
        <f t="shared" si="25"/>
        <v/>
      </c>
      <c r="I50" s="219" t="str">
        <f t="shared" si="25"/>
        <v/>
      </c>
      <c r="J50" s="219" t="str">
        <f t="shared" si="25"/>
        <v/>
      </c>
      <c r="K50" s="219" t="str">
        <f t="shared" si="25"/>
        <v/>
      </c>
      <c r="L50" s="219" t="str">
        <f t="shared" si="25"/>
        <v/>
      </c>
      <c r="M50" s="219" t="str">
        <f t="shared" si="25"/>
        <v/>
      </c>
      <c r="N50" s="219" t="str">
        <f t="shared" si="25"/>
        <v/>
      </c>
      <c r="O50" s="219" t="str">
        <f t="shared" si="25"/>
        <v/>
      </c>
      <c r="P50" s="219" t="str">
        <f t="shared" si="25"/>
        <v/>
      </c>
      <c r="Q50" s="219" t="str">
        <f t="shared" si="25"/>
        <v/>
      </c>
      <c r="R50" s="219" t="str">
        <f t="shared" si="25"/>
        <v/>
      </c>
      <c r="S50" s="219" t="str">
        <f t="shared" si="25"/>
        <v/>
      </c>
      <c r="T50" s="220" t="e">
        <f t="shared" si="2"/>
        <v>#N/A</v>
      </c>
      <c r="U50" s="3"/>
      <c r="V50" s="3"/>
      <c r="W50" s="1"/>
      <c r="X50" s="1"/>
      <c r="Y50" s="1"/>
      <c r="Z50" s="1"/>
      <c r="AA50" s="1"/>
      <c r="AB50" s="1"/>
      <c r="AC50" s="1"/>
      <c r="AD50" s="1"/>
      <c r="AE50" s="1"/>
      <c r="AF50" s="1"/>
      <c r="AG50" s="1"/>
      <c r="AH50" s="1"/>
      <c r="AI50" s="1"/>
      <c r="AJ50" s="1"/>
      <c r="AK50" s="1"/>
      <c r="AL50" s="1"/>
      <c r="AM50" s="1"/>
      <c r="AN50" s="1"/>
      <c r="AO50" s="1"/>
      <c r="AP50" s="1"/>
    </row>
    <row r="51" spans="1:42" ht="13.5" customHeight="1">
      <c r="A51" s="218"/>
      <c r="B51" s="219" t="str">
        <f t="shared" ref="B51:S51" si="26">IF(B$25="","",IF(A51="",#N/A,IF($A51&gt;B$25,$F$12*$K$20*(64.4*($A51-B$25))^0.5,0)))</f>
        <v/>
      </c>
      <c r="C51" s="219" t="str">
        <f t="shared" si="26"/>
        <v/>
      </c>
      <c r="D51" s="219" t="str">
        <f t="shared" si="26"/>
        <v/>
      </c>
      <c r="E51" s="219" t="str">
        <f t="shared" si="26"/>
        <v/>
      </c>
      <c r="F51" s="219" t="str">
        <f t="shared" si="26"/>
        <v/>
      </c>
      <c r="G51" s="219" t="str">
        <f t="shared" si="26"/>
        <v/>
      </c>
      <c r="H51" s="219" t="str">
        <f t="shared" si="26"/>
        <v/>
      </c>
      <c r="I51" s="219" t="str">
        <f t="shared" si="26"/>
        <v/>
      </c>
      <c r="J51" s="219" t="str">
        <f t="shared" si="26"/>
        <v/>
      </c>
      <c r="K51" s="219" t="str">
        <f t="shared" si="26"/>
        <v/>
      </c>
      <c r="L51" s="219" t="str">
        <f t="shared" si="26"/>
        <v/>
      </c>
      <c r="M51" s="219" t="str">
        <f t="shared" si="26"/>
        <v/>
      </c>
      <c r="N51" s="219" t="str">
        <f t="shared" si="26"/>
        <v/>
      </c>
      <c r="O51" s="219" t="str">
        <f t="shared" si="26"/>
        <v/>
      </c>
      <c r="P51" s="219" t="str">
        <f t="shared" si="26"/>
        <v/>
      </c>
      <c r="Q51" s="219" t="str">
        <f t="shared" si="26"/>
        <v/>
      </c>
      <c r="R51" s="219" t="str">
        <f t="shared" si="26"/>
        <v/>
      </c>
      <c r="S51" s="219" t="str">
        <f t="shared" si="26"/>
        <v/>
      </c>
      <c r="T51" s="220" t="e">
        <f t="shared" si="2"/>
        <v>#N/A</v>
      </c>
      <c r="U51" s="3"/>
      <c r="V51" s="3"/>
      <c r="W51" s="1"/>
      <c r="X51" s="1"/>
      <c r="Y51" s="1"/>
      <c r="Z51" s="1"/>
      <c r="AA51" s="1"/>
      <c r="AB51" s="1"/>
      <c r="AC51" s="1"/>
      <c r="AD51" s="1"/>
      <c r="AE51" s="1"/>
      <c r="AF51" s="1"/>
      <c r="AG51" s="1"/>
      <c r="AH51" s="1"/>
      <c r="AI51" s="1"/>
      <c r="AJ51" s="1"/>
      <c r="AK51" s="1"/>
      <c r="AL51" s="1"/>
      <c r="AM51" s="1"/>
      <c r="AN51" s="1"/>
      <c r="AO51" s="1"/>
      <c r="AP51" s="1"/>
    </row>
    <row r="52" spans="1:42" ht="13.5" customHeight="1">
      <c r="A52" s="218"/>
      <c r="B52" s="219" t="str">
        <f t="shared" ref="B52:S52" si="27">IF(B$25="","",IF(A52="",#N/A,IF($A52&gt;B$25,$F$12*$K$20*(64.4*($A52-B$25))^0.5,0)))</f>
        <v/>
      </c>
      <c r="C52" s="219" t="str">
        <f t="shared" si="27"/>
        <v/>
      </c>
      <c r="D52" s="219" t="str">
        <f t="shared" si="27"/>
        <v/>
      </c>
      <c r="E52" s="219" t="str">
        <f t="shared" si="27"/>
        <v/>
      </c>
      <c r="F52" s="219" t="str">
        <f t="shared" si="27"/>
        <v/>
      </c>
      <c r="G52" s="219" t="str">
        <f t="shared" si="27"/>
        <v/>
      </c>
      <c r="H52" s="219" t="str">
        <f t="shared" si="27"/>
        <v/>
      </c>
      <c r="I52" s="219" t="str">
        <f t="shared" si="27"/>
        <v/>
      </c>
      <c r="J52" s="219" t="str">
        <f t="shared" si="27"/>
        <v/>
      </c>
      <c r="K52" s="219" t="str">
        <f t="shared" si="27"/>
        <v/>
      </c>
      <c r="L52" s="219" t="str">
        <f t="shared" si="27"/>
        <v/>
      </c>
      <c r="M52" s="219" t="str">
        <f t="shared" si="27"/>
        <v/>
      </c>
      <c r="N52" s="219" t="str">
        <f t="shared" si="27"/>
        <v/>
      </c>
      <c r="O52" s="219" t="str">
        <f t="shared" si="27"/>
        <v/>
      </c>
      <c r="P52" s="219" t="str">
        <f t="shared" si="27"/>
        <v/>
      </c>
      <c r="Q52" s="219" t="str">
        <f t="shared" si="27"/>
        <v/>
      </c>
      <c r="R52" s="219" t="str">
        <f t="shared" si="27"/>
        <v/>
      </c>
      <c r="S52" s="219" t="str">
        <f t="shared" si="27"/>
        <v/>
      </c>
      <c r="T52" s="220" t="e">
        <f t="shared" si="2"/>
        <v>#N/A</v>
      </c>
      <c r="U52" s="3"/>
      <c r="V52" s="3"/>
      <c r="W52" s="1"/>
      <c r="X52" s="1"/>
      <c r="Y52" s="1"/>
      <c r="Z52" s="1"/>
      <c r="AA52" s="1"/>
      <c r="AB52" s="1"/>
      <c r="AC52" s="1"/>
      <c r="AD52" s="1"/>
      <c r="AE52" s="1"/>
      <c r="AF52" s="1"/>
      <c r="AG52" s="1"/>
      <c r="AH52" s="1"/>
      <c r="AI52" s="1"/>
      <c r="AJ52" s="1"/>
      <c r="AK52" s="1"/>
      <c r="AL52" s="1"/>
      <c r="AM52" s="1"/>
      <c r="AN52" s="1"/>
      <c r="AO52" s="1"/>
      <c r="AP52" s="1"/>
    </row>
    <row r="53" spans="1:42" ht="13.5" customHeight="1">
      <c r="A53" s="218"/>
      <c r="B53" s="219" t="str">
        <f t="shared" ref="B53:S53" si="28">IF(B$25="","",IF(A53="",#N/A,IF($A53&gt;B$25,$F$12*$K$20*(64.4*($A53-B$25))^0.5,0)))</f>
        <v/>
      </c>
      <c r="C53" s="219" t="str">
        <f t="shared" si="28"/>
        <v/>
      </c>
      <c r="D53" s="219" t="str">
        <f t="shared" si="28"/>
        <v/>
      </c>
      <c r="E53" s="219" t="str">
        <f t="shared" si="28"/>
        <v/>
      </c>
      <c r="F53" s="219" t="str">
        <f t="shared" si="28"/>
        <v/>
      </c>
      <c r="G53" s="219" t="str">
        <f t="shared" si="28"/>
        <v/>
      </c>
      <c r="H53" s="219" t="str">
        <f t="shared" si="28"/>
        <v/>
      </c>
      <c r="I53" s="219" t="str">
        <f t="shared" si="28"/>
        <v/>
      </c>
      <c r="J53" s="219" t="str">
        <f t="shared" si="28"/>
        <v/>
      </c>
      <c r="K53" s="219" t="str">
        <f t="shared" si="28"/>
        <v/>
      </c>
      <c r="L53" s="219" t="str">
        <f t="shared" si="28"/>
        <v/>
      </c>
      <c r="M53" s="219" t="str">
        <f t="shared" si="28"/>
        <v/>
      </c>
      <c r="N53" s="219" t="str">
        <f t="shared" si="28"/>
        <v/>
      </c>
      <c r="O53" s="219" t="str">
        <f t="shared" si="28"/>
        <v/>
      </c>
      <c r="P53" s="219" t="str">
        <f t="shared" si="28"/>
        <v/>
      </c>
      <c r="Q53" s="219" t="str">
        <f t="shared" si="28"/>
        <v/>
      </c>
      <c r="R53" s="219" t="str">
        <f t="shared" si="28"/>
        <v/>
      </c>
      <c r="S53" s="219" t="str">
        <f t="shared" si="28"/>
        <v/>
      </c>
      <c r="T53" s="220" t="e">
        <f t="shared" si="2"/>
        <v>#N/A</v>
      </c>
      <c r="U53" s="3"/>
      <c r="V53" s="3"/>
      <c r="W53" s="1"/>
      <c r="X53" s="1"/>
      <c r="Y53" s="1"/>
      <c r="Z53" s="1"/>
      <c r="AA53" s="1"/>
      <c r="AB53" s="1"/>
      <c r="AC53" s="1"/>
      <c r="AD53" s="1"/>
      <c r="AE53" s="1"/>
      <c r="AF53" s="1"/>
      <c r="AG53" s="1"/>
      <c r="AH53" s="1"/>
      <c r="AI53" s="1"/>
      <c r="AJ53" s="1"/>
      <c r="AK53" s="1"/>
      <c r="AL53" s="1"/>
      <c r="AM53" s="1"/>
      <c r="AN53" s="1"/>
      <c r="AO53" s="1"/>
      <c r="AP53" s="1"/>
    </row>
    <row r="54" spans="1:42" ht="13.5" customHeight="1">
      <c r="A54" s="218"/>
      <c r="B54" s="219" t="str">
        <f t="shared" ref="B54:S54" si="29">IF(B$25="","",IF(A54="",#N/A,IF($A54&gt;B$25,$F$12*$K$20*(64.4*($A54-B$25))^0.5,0)))</f>
        <v/>
      </c>
      <c r="C54" s="219" t="str">
        <f t="shared" si="29"/>
        <v/>
      </c>
      <c r="D54" s="219" t="str">
        <f t="shared" si="29"/>
        <v/>
      </c>
      <c r="E54" s="219" t="str">
        <f t="shared" si="29"/>
        <v/>
      </c>
      <c r="F54" s="219" t="str">
        <f t="shared" si="29"/>
        <v/>
      </c>
      <c r="G54" s="219" t="str">
        <f t="shared" si="29"/>
        <v/>
      </c>
      <c r="H54" s="219" t="str">
        <f t="shared" si="29"/>
        <v/>
      </c>
      <c r="I54" s="219" t="str">
        <f t="shared" si="29"/>
        <v/>
      </c>
      <c r="J54" s="219" t="str">
        <f t="shared" si="29"/>
        <v/>
      </c>
      <c r="K54" s="219" t="str">
        <f t="shared" si="29"/>
        <v/>
      </c>
      <c r="L54" s="219" t="str">
        <f t="shared" si="29"/>
        <v/>
      </c>
      <c r="M54" s="219" t="str">
        <f t="shared" si="29"/>
        <v/>
      </c>
      <c r="N54" s="219" t="str">
        <f t="shared" si="29"/>
        <v/>
      </c>
      <c r="O54" s="219" t="str">
        <f t="shared" si="29"/>
        <v/>
      </c>
      <c r="P54" s="219" t="str">
        <f t="shared" si="29"/>
        <v/>
      </c>
      <c r="Q54" s="219" t="str">
        <f t="shared" si="29"/>
        <v/>
      </c>
      <c r="R54" s="219" t="str">
        <f t="shared" si="29"/>
        <v/>
      </c>
      <c r="S54" s="219" t="str">
        <f t="shared" si="29"/>
        <v/>
      </c>
      <c r="T54" s="220" t="e">
        <f t="shared" si="2"/>
        <v>#N/A</v>
      </c>
      <c r="U54" s="3"/>
      <c r="V54" s="3"/>
      <c r="W54" s="1"/>
      <c r="X54" s="1"/>
      <c r="Y54" s="1"/>
      <c r="Z54" s="1"/>
      <c r="AA54" s="1"/>
      <c r="AB54" s="1"/>
      <c r="AC54" s="1"/>
      <c r="AD54" s="1"/>
      <c r="AE54" s="1"/>
      <c r="AF54" s="1"/>
      <c r="AG54" s="1"/>
      <c r="AH54" s="1"/>
      <c r="AI54" s="1"/>
      <c r="AJ54" s="1"/>
      <c r="AK54" s="1"/>
      <c r="AL54" s="1"/>
      <c r="AM54" s="1"/>
      <c r="AN54" s="1"/>
      <c r="AO54" s="1"/>
      <c r="AP54" s="1"/>
    </row>
    <row r="55" spans="1:42" ht="13.5" customHeight="1">
      <c r="A55" s="218"/>
      <c r="B55" s="219" t="str">
        <f t="shared" ref="B55:S55" si="30">IF(B$25="","",IF(A55="",#N/A,IF($A55&gt;B$25,$F$12*$K$20*(64.4*($A55-B$25))^0.5,0)))</f>
        <v/>
      </c>
      <c r="C55" s="219" t="str">
        <f t="shared" si="30"/>
        <v/>
      </c>
      <c r="D55" s="219" t="str">
        <f t="shared" si="30"/>
        <v/>
      </c>
      <c r="E55" s="219" t="str">
        <f t="shared" si="30"/>
        <v/>
      </c>
      <c r="F55" s="219" t="str">
        <f t="shared" si="30"/>
        <v/>
      </c>
      <c r="G55" s="219" t="str">
        <f t="shared" si="30"/>
        <v/>
      </c>
      <c r="H55" s="219" t="str">
        <f t="shared" si="30"/>
        <v/>
      </c>
      <c r="I55" s="219" t="str">
        <f t="shared" si="30"/>
        <v/>
      </c>
      <c r="J55" s="219" t="str">
        <f t="shared" si="30"/>
        <v/>
      </c>
      <c r="K55" s="219" t="str">
        <f t="shared" si="30"/>
        <v/>
      </c>
      <c r="L55" s="219" t="str">
        <f t="shared" si="30"/>
        <v/>
      </c>
      <c r="M55" s="219" t="str">
        <f t="shared" si="30"/>
        <v/>
      </c>
      <c r="N55" s="219" t="str">
        <f t="shared" si="30"/>
        <v/>
      </c>
      <c r="O55" s="219" t="str">
        <f t="shared" si="30"/>
        <v/>
      </c>
      <c r="P55" s="219" t="str">
        <f t="shared" si="30"/>
        <v/>
      </c>
      <c r="Q55" s="219" t="str">
        <f t="shared" si="30"/>
        <v/>
      </c>
      <c r="R55" s="219" t="str">
        <f t="shared" si="30"/>
        <v/>
      </c>
      <c r="S55" s="219" t="str">
        <f t="shared" si="30"/>
        <v/>
      </c>
      <c r="T55" s="220" t="e">
        <f t="shared" si="2"/>
        <v>#N/A</v>
      </c>
      <c r="U55" s="3"/>
      <c r="V55" s="3"/>
      <c r="W55" s="1"/>
      <c r="X55" s="1"/>
      <c r="Y55" s="1"/>
      <c r="Z55" s="1"/>
      <c r="AA55" s="1"/>
      <c r="AB55" s="1"/>
      <c r="AC55" s="1"/>
      <c r="AD55" s="1"/>
      <c r="AE55" s="1"/>
      <c r="AF55" s="1"/>
      <c r="AG55" s="1"/>
      <c r="AH55" s="1"/>
      <c r="AI55" s="1"/>
      <c r="AJ55" s="1"/>
      <c r="AK55" s="1"/>
      <c r="AL55" s="1"/>
      <c r="AM55" s="1"/>
      <c r="AN55" s="1"/>
      <c r="AO55" s="1"/>
      <c r="AP55" s="1"/>
    </row>
    <row r="56" spans="1:42" ht="13.5" customHeight="1">
      <c r="A56" s="218"/>
      <c r="B56" s="219" t="str">
        <f t="shared" ref="B56:S56" si="31">IF(B$25="","",IF(A56="",#N/A,IF($A56&gt;B$25,$F$12*$K$20*(64.4*($A56-B$25))^0.5,0)))</f>
        <v/>
      </c>
      <c r="C56" s="219" t="str">
        <f t="shared" si="31"/>
        <v/>
      </c>
      <c r="D56" s="219" t="str">
        <f t="shared" si="31"/>
        <v/>
      </c>
      <c r="E56" s="219" t="str">
        <f t="shared" si="31"/>
        <v/>
      </c>
      <c r="F56" s="219" t="str">
        <f t="shared" si="31"/>
        <v/>
      </c>
      <c r="G56" s="219" t="str">
        <f t="shared" si="31"/>
        <v/>
      </c>
      <c r="H56" s="219" t="str">
        <f t="shared" si="31"/>
        <v/>
      </c>
      <c r="I56" s="219" t="str">
        <f t="shared" si="31"/>
        <v/>
      </c>
      <c r="J56" s="219" t="str">
        <f t="shared" si="31"/>
        <v/>
      </c>
      <c r="K56" s="219" t="str">
        <f t="shared" si="31"/>
        <v/>
      </c>
      <c r="L56" s="219" t="str">
        <f t="shared" si="31"/>
        <v/>
      </c>
      <c r="M56" s="219" t="str">
        <f t="shared" si="31"/>
        <v/>
      </c>
      <c r="N56" s="219" t="str">
        <f t="shared" si="31"/>
        <v/>
      </c>
      <c r="O56" s="219" t="str">
        <f t="shared" si="31"/>
        <v/>
      </c>
      <c r="P56" s="219" t="str">
        <f t="shared" si="31"/>
        <v/>
      </c>
      <c r="Q56" s="219" t="str">
        <f t="shared" si="31"/>
        <v/>
      </c>
      <c r="R56" s="219" t="str">
        <f t="shared" si="31"/>
        <v/>
      </c>
      <c r="S56" s="219" t="str">
        <f t="shared" si="31"/>
        <v/>
      </c>
      <c r="T56" s="220" t="e">
        <f t="shared" si="2"/>
        <v>#N/A</v>
      </c>
      <c r="U56" s="3"/>
      <c r="V56" s="3"/>
      <c r="W56" s="1"/>
      <c r="X56" s="1"/>
      <c r="Y56" s="1"/>
      <c r="Z56" s="1"/>
      <c r="AA56" s="1"/>
      <c r="AB56" s="1"/>
      <c r="AC56" s="1"/>
      <c r="AD56" s="1"/>
      <c r="AE56" s="1"/>
      <c r="AF56" s="1"/>
      <c r="AG56" s="1"/>
      <c r="AH56" s="1"/>
      <c r="AI56" s="1"/>
      <c r="AJ56" s="1"/>
      <c r="AK56" s="1"/>
      <c r="AL56" s="1"/>
      <c r="AM56" s="1"/>
      <c r="AN56" s="1"/>
      <c r="AO56" s="1"/>
      <c r="AP56" s="1"/>
    </row>
    <row r="57" spans="1:42" ht="13.5" customHeight="1">
      <c r="A57" s="218"/>
      <c r="B57" s="219" t="str">
        <f t="shared" ref="B57:S57" si="32">IF(B$25="","",IF(A57="",#N/A,IF($A57&gt;B$25,$F$12*$K$20*(64.4*($A57-B$25))^0.5,0)))</f>
        <v/>
      </c>
      <c r="C57" s="219" t="str">
        <f t="shared" si="32"/>
        <v/>
      </c>
      <c r="D57" s="219" t="str">
        <f t="shared" si="32"/>
        <v/>
      </c>
      <c r="E57" s="219" t="str">
        <f t="shared" si="32"/>
        <v/>
      </c>
      <c r="F57" s="219" t="str">
        <f t="shared" si="32"/>
        <v/>
      </c>
      <c r="G57" s="219" t="str">
        <f t="shared" si="32"/>
        <v/>
      </c>
      <c r="H57" s="219" t="str">
        <f t="shared" si="32"/>
        <v/>
      </c>
      <c r="I57" s="219" t="str">
        <f t="shared" si="32"/>
        <v/>
      </c>
      <c r="J57" s="219" t="str">
        <f t="shared" si="32"/>
        <v/>
      </c>
      <c r="K57" s="219" t="str">
        <f t="shared" si="32"/>
        <v/>
      </c>
      <c r="L57" s="219" t="str">
        <f t="shared" si="32"/>
        <v/>
      </c>
      <c r="M57" s="219" t="str">
        <f t="shared" si="32"/>
        <v/>
      </c>
      <c r="N57" s="219" t="str">
        <f t="shared" si="32"/>
        <v/>
      </c>
      <c r="O57" s="219" t="str">
        <f t="shared" si="32"/>
        <v/>
      </c>
      <c r="P57" s="219" t="str">
        <f t="shared" si="32"/>
        <v/>
      </c>
      <c r="Q57" s="219" t="str">
        <f t="shared" si="32"/>
        <v/>
      </c>
      <c r="R57" s="219" t="str">
        <f t="shared" si="32"/>
        <v/>
      </c>
      <c r="S57" s="219" t="str">
        <f t="shared" si="32"/>
        <v/>
      </c>
      <c r="T57" s="220" t="e">
        <f t="shared" si="2"/>
        <v>#N/A</v>
      </c>
      <c r="U57" s="3"/>
      <c r="V57" s="3"/>
      <c r="W57" s="1"/>
      <c r="X57" s="1"/>
      <c r="Y57" s="1"/>
      <c r="Z57" s="1"/>
      <c r="AA57" s="1"/>
      <c r="AB57" s="1"/>
      <c r="AC57" s="1"/>
      <c r="AD57" s="1"/>
      <c r="AE57" s="1"/>
      <c r="AF57" s="1"/>
      <c r="AG57" s="1"/>
      <c r="AH57" s="1"/>
      <c r="AI57" s="1"/>
      <c r="AJ57" s="1"/>
      <c r="AK57" s="1"/>
      <c r="AL57" s="1"/>
      <c r="AM57" s="1"/>
      <c r="AN57" s="1"/>
      <c r="AO57" s="1"/>
      <c r="AP57" s="1"/>
    </row>
    <row r="58" spans="1:42" ht="13.5" customHeight="1">
      <c r="A58" s="218"/>
      <c r="B58" s="219" t="str">
        <f t="shared" ref="B58:S58" si="33">IF(B$25="","",IF(A58="",#N/A,IF($A58&gt;B$25,$F$12*$K$20*(64.4*($A58-B$25))^0.5,0)))</f>
        <v/>
      </c>
      <c r="C58" s="219" t="str">
        <f t="shared" si="33"/>
        <v/>
      </c>
      <c r="D58" s="219" t="str">
        <f t="shared" si="33"/>
        <v/>
      </c>
      <c r="E58" s="219" t="str">
        <f t="shared" si="33"/>
        <v/>
      </c>
      <c r="F58" s="219" t="str">
        <f t="shared" si="33"/>
        <v/>
      </c>
      <c r="G58" s="219" t="str">
        <f t="shared" si="33"/>
        <v/>
      </c>
      <c r="H58" s="219" t="str">
        <f t="shared" si="33"/>
        <v/>
      </c>
      <c r="I58" s="219" t="str">
        <f t="shared" si="33"/>
        <v/>
      </c>
      <c r="J58" s="219" t="str">
        <f t="shared" si="33"/>
        <v/>
      </c>
      <c r="K58" s="219" t="str">
        <f t="shared" si="33"/>
        <v/>
      </c>
      <c r="L58" s="219" t="str">
        <f t="shared" si="33"/>
        <v/>
      </c>
      <c r="M58" s="219" t="str">
        <f t="shared" si="33"/>
        <v/>
      </c>
      <c r="N58" s="219" t="str">
        <f t="shared" si="33"/>
        <v/>
      </c>
      <c r="O58" s="219" t="str">
        <f t="shared" si="33"/>
        <v/>
      </c>
      <c r="P58" s="219" t="str">
        <f t="shared" si="33"/>
        <v/>
      </c>
      <c r="Q58" s="219" t="str">
        <f t="shared" si="33"/>
        <v/>
      </c>
      <c r="R58" s="219" t="str">
        <f t="shared" si="33"/>
        <v/>
      </c>
      <c r="S58" s="219" t="str">
        <f t="shared" si="33"/>
        <v/>
      </c>
      <c r="T58" s="220" t="e">
        <f t="shared" si="2"/>
        <v>#N/A</v>
      </c>
      <c r="U58" s="3"/>
      <c r="V58" s="3"/>
      <c r="W58" s="1"/>
      <c r="X58" s="1"/>
      <c r="Y58" s="1"/>
      <c r="Z58" s="1"/>
      <c r="AA58" s="1"/>
      <c r="AB58" s="1"/>
      <c r="AC58" s="1"/>
      <c r="AD58" s="1"/>
      <c r="AE58" s="1"/>
      <c r="AF58" s="1"/>
      <c r="AG58" s="1"/>
      <c r="AH58" s="1"/>
      <c r="AI58" s="1"/>
      <c r="AJ58" s="1"/>
      <c r="AK58" s="1"/>
      <c r="AL58" s="1"/>
      <c r="AM58" s="1"/>
      <c r="AN58" s="1"/>
      <c r="AO58" s="1"/>
      <c r="AP58" s="1"/>
    </row>
    <row r="59" spans="1:42" ht="13.5" customHeight="1">
      <c r="A59" s="218"/>
      <c r="B59" s="219" t="str">
        <f t="shared" ref="B59:S59" si="34">IF(B$25="","",IF(A59="",#N/A,IF($A59&gt;B$25,$F$12*$K$20*(64.4*($A59-B$25))^0.5,0)))</f>
        <v/>
      </c>
      <c r="C59" s="219" t="str">
        <f t="shared" si="34"/>
        <v/>
      </c>
      <c r="D59" s="219" t="str">
        <f t="shared" si="34"/>
        <v/>
      </c>
      <c r="E59" s="219" t="str">
        <f t="shared" si="34"/>
        <v/>
      </c>
      <c r="F59" s="219" t="str">
        <f t="shared" si="34"/>
        <v/>
      </c>
      <c r="G59" s="219" t="str">
        <f t="shared" si="34"/>
        <v/>
      </c>
      <c r="H59" s="219" t="str">
        <f t="shared" si="34"/>
        <v/>
      </c>
      <c r="I59" s="219" t="str">
        <f t="shared" si="34"/>
        <v/>
      </c>
      <c r="J59" s="219" t="str">
        <f t="shared" si="34"/>
        <v/>
      </c>
      <c r="K59" s="219" t="str">
        <f t="shared" si="34"/>
        <v/>
      </c>
      <c r="L59" s="219" t="str">
        <f t="shared" si="34"/>
        <v/>
      </c>
      <c r="M59" s="219" t="str">
        <f t="shared" si="34"/>
        <v/>
      </c>
      <c r="N59" s="219" t="str">
        <f t="shared" si="34"/>
        <v/>
      </c>
      <c r="O59" s="219" t="str">
        <f t="shared" si="34"/>
        <v/>
      </c>
      <c r="P59" s="219" t="str">
        <f t="shared" si="34"/>
        <v/>
      </c>
      <c r="Q59" s="219" t="str">
        <f t="shared" si="34"/>
        <v/>
      </c>
      <c r="R59" s="219" t="str">
        <f t="shared" si="34"/>
        <v/>
      </c>
      <c r="S59" s="219" t="str">
        <f t="shared" si="34"/>
        <v/>
      </c>
      <c r="T59" s="220" t="e">
        <f t="shared" si="2"/>
        <v>#N/A</v>
      </c>
      <c r="U59" s="3"/>
      <c r="V59" s="3"/>
      <c r="W59" s="1"/>
      <c r="X59" s="1"/>
      <c r="Y59" s="1"/>
      <c r="Z59" s="1"/>
      <c r="AA59" s="1"/>
      <c r="AB59" s="1"/>
      <c r="AC59" s="1"/>
      <c r="AD59" s="1"/>
      <c r="AE59" s="1"/>
      <c r="AF59" s="1"/>
      <c r="AG59" s="1"/>
      <c r="AH59" s="1"/>
      <c r="AI59" s="1"/>
      <c r="AJ59" s="1"/>
      <c r="AK59" s="1"/>
      <c r="AL59" s="1"/>
      <c r="AM59" s="1"/>
      <c r="AN59" s="1"/>
      <c r="AO59" s="1"/>
      <c r="AP59" s="1"/>
    </row>
    <row r="60" spans="1:42" ht="13.5" customHeight="1">
      <c r="A60" s="218"/>
      <c r="B60" s="219" t="str">
        <f t="shared" ref="B60:S60" si="35">IF(B$25="","",IF(A60="",#N/A,IF($A60&gt;B$25,$F$12*$K$20*(64.4*($A60-B$25))^0.5,0)))</f>
        <v/>
      </c>
      <c r="C60" s="219" t="str">
        <f t="shared" si="35"/>
        <v/>
      </c>
      <c r="D60" s="219" t="str">
        <f t="shared" si="35"/>
        <v/>
      </c>
      <c r="E60" s="219" t="str">
        <f t="shared" si="35"/>
        <v/>
      </c>
      <c r="F60" s="219" t="str">
        <f t="shared" si="35"/>
        <v/>
      </c>
      <c r="G60" s="219" t="str">
        <f t="shared" si="35"/>
        <v/>
      </c>
      <c r="H60" s="219" t="str">
        <f t="shared" si="35"/>
        <v/>
      </c>
      <c r="I60" s="219" t="str">
        <f t="shared" si="35"/>
        <v/>
      </c>
      <c r="J60" s="219" t="str">
        <f t="shared" si="35"/>
        <v/>
      </c>
      <c r="K60" s="219" t="str">
        <f t="shared" si="35"/>
        <v/>
      </c>
      <c r="L60" s="219" t="str">
        <f t="shared" si="35"/>
        <v/>
      </c>
      <c r="M60" s="219" t="str">
        <f t="shared" si="35"/>
        <v/>
      </c>
      <c r="N60" s="219" t="str">
        <f t="shared" si="35"/>
        <v/>
      </c>
      <c r="O60" s="219" t="str">
        <f t="shared" si="35"/>
        <v/>
      </c>
      <c r="P60" s="219" t="str">
        <f t="shared" si="35"/>
        <v/>
      </c>
      <c r="Q60" s="219" t="str">
        <f t="shared" si="35"/>
        <v/>
      </c>
      <c r="R60" s="219" t="str">
        <f t="shared" si="35"/>
        <v/>
      </c>
      <c r="S60" s="219" t="str">
        <f t="shared" si="35"/>
        <v/>
      </c>
      <c r="T60" s="220" t="e">
        <f t="shared" si="2"/>
        <v>#N/A</v>
      </c>
      <c r="U60" s="3"/>
      <c r="V60" s="3"/>
      <c r="W60" s="1"/>
      <c r="X60" s="1"/>
      <c r="Y60" s="1"/>
      <c r="Z60" s="1"/>
      <c r="AA60" s="1"/>
      <c r="AB60" s="1"/>
      <c r="AC60" s="1"/>
      <c r="AD60" s="1"/>
      <c r="AE60" s="1"/>
      <c r="AF60" s="1"/>
      <c r="AG60" s="1"/>
      <c r="AH60" s="1"/>
      <c r="AI60" s="1"/>
      <c r="AJ60" s="1"/>
      <c r="AK60" s="1"/>
      <c r="AL60" s="1"/>
      <c r="AM60" s="1"/>
      <c r="AN60" s="1"/>
      <c r="AO60" s="1"/>
      <c r="AP60" s="1"/>
    </row>
    <row r="61" spans="1:42" ht="13.5" customHeight="1">
      <c r="A61" s="218"/>
      <c r="B61" s="219" t="str">
        <f t="shared" ref="B61:S61" si="36">IF(B$25="","",IF(A61="",#N/A,IF($A61&gt;B$25,$F$12*$K$20*(64.4*($A61-B$25))^0.5,0)))</f>
        <v/>
      </c>
      <c r="C61" s="219" t="str">
        <f t="shared" si="36"/>
        <v/>
      </c>
      <c r="D61" s="219" t="str">
        <f t="shared" si="36"/>
        <v/>
      </c>
      <c r="E61" s="219" t="str">
        <f t="shared" si="36"/>
        <v/>
      </c>
      <c r="F61" s="219" t="str">
        <f t="shared" si="36"/>
        <v/>
      </c>
      <c r="G61" s="219" t="str">
        <f t="shared" si="36"/>
        <v/>
      </c>
      <c r="H61" s="219" t="str">
        <f t="shared" si="36"/>
        <v/>
      </c>
      <c r="I61" s="219" t="str">
        <f t="shared" si="36"/>
        <v/>
      </c>
      <c r="J61" s="219" t="str">
        <f t="shared" si="36"/>
        <v/>
      </c>
      <c r="K61" s="219" t="str">
        <f t="shared" si="36"/>
        <v/>
      </c>
      <c r="L61" s="219" t="str">
        <f t="shared" si="36"/>
        <v/>
      </c>
      <c r="M61" s="219" t="str">
        <f t="shared" si="36"/>
        <v/>
      </c>
      <c r="N61" s="219" t="str">
        <f t="shared" si="36"/>
        <v/>
      </c>
      <c r="O61" s="219" t="str">
        <f t="shared" si="36"/>
        <v/>
      </c>
      <c r="P61" s="219" t="str">
        <f t="shared" si="36"/>
        <v/>
      </c>
      <c r="Q61" s="219" t="str">
        <f t="shared" si="36"/>
        <v/>
      </c>
      <c r="R61" s="219" t="str">
        <f t="shared" si="36"/>
        <v/>
      </c>
      <c r="S61" s="219" t="str">
        <f t="shared" si="36"/>
        <v/>
      </c>
      <c r="T61" s="220" t="e">
        <f t="shared" si="2"/>
        <v>#N/A</v>
      </c>
      <c r="U61" s="3"/>
      <c r="V61" s="3"/>
      <c r="W61" s="1"/>
      <c r="X61" s="1"/>
      <c r="Y61" s="1"/>
      <c r="Z61" s="1"/>
      <c r="AA61" s="1"/>
      <c r="AB61" s="1"/>
      <c r="AC61" s="1"/>
      <c r="AD61" s="1"/>
      <c r="AE61" s="1"/>
      <c r="AF61" s="1"/>
      <c r="AG61" s="1"/>
      <c r="AH61" s="1"/>
      <c r="AI61" s="1"/>
      <c r="AJ61" s="1"/>
      <c r="AK61" s="1"/>
      <c r="AL61" s="1"/>
      <c r="AM61" s="1"/>
      <c r="AN61" s="1"/>
      <c r="AO61" s="1"/>
      <c r="AP61" s="1"/>
    </row>
    <row r="62" spans="1:42" ht="13.5" customHeight="1">
      <c r="A62" s="218"/>
      <c r="B62" s="219" t="str">
        <f t="shared" ref="B62:S62" si="37">IF(B$25="","",IF(A62="",#N/A,IF($A62&gt;B$25,$F$12*$K$20*(64.4*($A62-B$25))^0.5,0)))</f>
        <v/>
      </c>
      <c r="C62" s="219" t="str">
        <f t="shared" si="37"/>
        <v/>
      </c>
      <c r="D62" s="219" t="str">
        <f t="shared" si="37"/>
        <v/>
      </c>
      <c r="E62" s="219" t="str">
        <f t="shared" si="37"/>
        <v/>
      </c>
      <c r="F62" s="219" t="str">
        <f t="shared" si="37"/>
        <v/>
      </c>
      <c r="G62" s="219" t="str">
        <f t="shared" si="37"/>
        <v/>
      </c>
      <c r="H62" s="219" t="str">
        <f t="shared" si="37"/>
        <v/>
      </c>
      <c r="I62" s="219" t="str">
        <f t="shared" si="37"/>
        <v/>
      </c>
      <c r="J62" s="219" t="str">
        <f t="shared" si="37"/>
        <v/>
      </c>
      <c r="K62" s="219" t="str">
        <f t="shared" si="37"/>
        <v/>
      </c>
      <c r="L62" s="219" t="str">
        <f t="shared" si="37"/>
        <v/>
      </c>
      <c r="M62" s="219" t="str">
        <f t="shared" si="37"/>
        <v/>
      </c>
      <c r="N62" s="219" t="str">
        <f t="shared" si="37"/>
        <v/>
      </c>
      <c r="O62" s="219" t="str">
        <f t="shared" si="37"/>
        <v/>
      </c>
      <c r="P62" s="219" t="str">
        <f t="shared" si="37"/>
        <v/>
      </c>
      <c r="Q62" s="219" t="str">
        <f t="shared" si="37"/>
        <v/>
      </c>
      <c r="R62" s="219" t="str">
        <f t="shared" si="37"/>
        <v/>
      </c>
      <c r="S62" s="219" t="str">
        <f t="shared" si="37"/>
        <v/>
      </c>
      <c r="T62" s="220" t="e">
        <f t="shared" si="2"/>
        <v>#N/A</v>
      </c>
      <c r="U62" s="3"/>
      <c r="V62" s="3"/>
      <c r="W62" s="1"/>
      <c r="X62" s="1"/>
      <c r="Y62" s="1"/>
      <c r="Z62" s="1"/>
      <c r="AA62" s="1"/>
      <c r="AB62" s="1"/>
      <c r="AC62" s="1"/>
      <c r="AD62" s="1"/>
      <c r="AE62" s="1"/>
      <c r="AF62" s="1"/>
      <c r="AG62" s="1"/>
      <c r="AH62" s="1"/>
      <c r="AI62" s="1"/>
      <c r="AJ62" s="1"/>
      <c r="AK62" s="1"/>
      <c r="AL62" s="1"/>
      <c r="AM62" s="1"/>
      <c r="AN62" s="1"/>
      <c r="AO62" s="1"/>
      <c r="AP62" s="1"/>
    </row>
    <row r="63" spans="1:42" ht="13.5" customHeight="1">
      <c r="A63" s="218"/>
      <c r="B63" s="219" t="str">
        <f t="shared" ref="B63:S63" si="38">IF(B$25="","",IF(A63="",#N/A,IF($A63&gt;B$25,$F$12*$K$20*(64.4*($A63-B$25))^0.5,0)))</f>
        <v/>
      </c>
      <c r="C63" s="219" t="str">
        <f t="shared" si="38"/>
        <v/>
      </c>
      <c r="D63" s="219" t="str">
        <f t="shared" si="38"/>
        <v/>
      </c>
      <c r="E63" s="219" t="str">
        <f t="shared" si="38"/>
        <v/>
      </c>
      <c r="F63" s="219" t="str">
        <f t="shared" si="38"/>
        <v/>
      </c>
      <c r="G63" s="219" t="str">
        <f t="shared" si="38"/>
        <v/>
      </c>
      <c r="H63" s="219" t="str">
        <f t="shared" si="38"/>
        <v/>
      </c>
      <c r="I63" s="219" t="str">
        <f t="shared" si="38"/>
        <v/>
      </c>
      <c r="J63" s="219" t="str">
        <f t="shared" si="38"/>
        <v/>
      </c>
      <c r="K63" s="219" t="str">
        <f t="shared" si="38"/>
        <v/>
      </c>
      <c r="L63" s="219" t="str">
        <f t="shared" si="38"/>
        <v/>
      </c>
      <c r="M63" s="219" t="str">
        <f t="shared" si="38"/>
        <v/>
      </c>
      <c r="N63" s="219" t="str">
        <f t="shared" si="38"/>
        <v/>
      </c>
      <c r="O63" s="219" t="str">
        <f t="shared" si="38"/>
        <v/>
      </c>
      <c r="P63" s="219" t="str">
        <f t="shared" si="38"/>
        <v/>
      </c>
      <c r="Q63" s="219" t="str">
        <f t="shared" si="38"/>
        <v/>
      </c>
      <c r="R63" s="219" t="str">
        <f t="shared" si="38"/>
        <v/>
      </c>
      <c r="S63" s="219" t="str">
        <f t="shared" si="38"/>
        <v/>
      </c>
      <c r="T63" s="220" t="e">
        <f t="shared" si="2"/>
        <v>#N/A</v>
      </c>
      <c r="U63" s="3"/>
      <c r="V63" s="3"/>
      <c r="W63" s="1"/>
      <c r="X63" s="1"/>
      <c r="Y63" s="1"/>
      <c r="Z63" s="1"/>
      <c r="AA63" s="1"/>
      <c r="AB63" s="1"/>
      <c r="AC63" s="1"/>
      <c r="AD63" s="1"/>
      <c r="AE63" s="1"/>
      <c r="AF63" s="1"/>
      <c r="AG63" s="1"/>
      <c r="AH63" s="1"/>
      <c r="AI63" s="1"/>
      <c r="AJ63" s="1"/>
      <c r="AK63" s="1"/>
      <c r="AL63" s="1"/>
      <c r="AM63" s="1"/>
      <c r="AN63" s="1"/>
      <c r="AO63" s="1"/>
      <c r="AP63" s="1"/>
    </row>
    <row r="64" spans="1:42" ht="13.5" customHeight="1">
      <c r="A64" s="218"/>
      <c r="B64" s="219" t="str">
        <f t="shared" ref="B64:S64" si="39">IF(B$25="","",IF(A64="",#N/A,IF($A64&gt;B$25,$F$12*$K$20*(64.4*($A64-B$25))^0.5,0)))</f>
        <v/>
      </c>
      <c r="C64" s="219" t="str">
        <f t="shared" si="39"/>
        <v/>
      </c>
      <c r="D64" s="219" t="str">
        <f t="shared" si="39"/>
        <v/>
      </c>
      <c r="E64" s="219" t="str">
        <f t="shared" si="39"/>
        <v/>
      </c>
      <c r="F64" s="219" t="str">
        <f t="shared" si="39"/>
        <v/>
      </c>
      <c r="G64" s="219" t="str">
        <f t="shared" si="39"/>
        <v/>
      </c>
      <c r="H64" s="219" t="str">
        <f t="shared" si="39"/>
        <v/>
      </c>
      <c r="I64" s="219" t="str">
        <f t="shared" si="39"/>
        <v/>
      </c>
      <c r="J64" s="219" t="str">
        <f t="shared" si="39"/>
        <v/>
      </c>
      <c r="K64" s="219" t="str">
        <f t="shared" si="39"/>
        <v/>
      </c>
      <c r="L64" s="219" t="str">
        <f t="shared" si="39"/>
        <v/>
      </c>
      <c r="M64" s="219" t="str">
        <f t="shared" si="39"/>
        <v/>
      </c>
      <c r="N64" s="219" t="str">
        <f t="shared" si="39"/>
        <v/>
      </c>
      <c r="O64" s="219" t="str">
        <f t="shared" si="39"/>
        <v/>
      </c>
      <c r="P64" s="219" t="str">
        <f t="shared" si="39"/>
        <v/>
      </c>
      <c r="Q64" s="219" t="str">
        <f t="shared" si="39"/>
        <v/>
      </c>
      <c r="R64" s="219" t="str">
        <f t="shared" si="39"/>
        <v/>
      </c>
      <c r="S64" s="219" t="str">
        <f t="shared" si="39"/>
        <v/>
      </c>
      <c r="T64" s="220" t="e">
        <f t="shared" si="2"/>
        <v>#N/A</v>
      </c>
      <c r="U64" s="3"/>
      <c r="V64" s="3"/>
      <c r="W64" s="1"/>
      <c r="X64" s="1"/>
      <c r="Y64" s="1"/>
      <c r="Z64" s="1"/>
      <c r="AA64" s="1"/>
      <c r="AB64" s="1"/>
      <c r="AC64" s="1"/>
      <c r="AD64" s="1"/>
      <c r="AE64" s="1"/>
      <c r="AF64" s="1"/>
      <c r="AG64" s="1"/>
      <c r="AH64" s="1"/>
      <c r="AI64" s="1"/>
      <c r="AJ64" s="1"/>
      <c r="AK64" s="1"/>
      <c r="AL64" s="1"/>
      <c r="AM64" s="1"/>
      <c r="AN64" s="1"/>
      <c r="AO64" s="1"/>
      <c r="AP64" s="1"/>
    </row>
    <row r="65" spans="1:42" ht="13.5" customHeight="1">
      <c r="A65" s="218"/>
      <c r="B65" s="219" t="str">
        <f t="shared" ref="B65:S65" si="40">IF(B$25="","",IF(A65="",#N/A,IF($A65&gt;B$25,$F$12*$K$20*(64.4*($A65-B$25))^0.5,0)))</f>
        <v/>
      </c>
      <c r="C65" s="219" t="str">
        <f t="shared" si="40"/>
        <v/>
      </c>
      <c r="D65" s="219" t="str">
        <f t="shared" si="40"/>
        <v/>
      </c>
      <c r="E65" s="219" t="str">
        <f t="shared" si="40"/>
        <v/>
      </c>
      <c r="F65" s="219" t="str">
        <f t="shared" si="40"/>
        <v/>
      </c>
      <c r="G65" s="219" t="str">
        <f t="shared" si="40"/>
        <v/>
      </c>
      <c r="H65" s="219" t="str">
        <f t="shared" si="40"/>
        <v/>
      </c>
      <c r="I65" s="219" t="str">
        <f t="shared" si="40"/>
        <v/>
      </c>
      <c r="J65" s="219" t="str">
        <f t="shared" si="40"/>
        <v/>
      </c>
      <c r="K65" s="219" t="str">
        <f t="shared" si="40"/>
        <v/>
      </c>
      <c r="L65" s="219" t="str">
        <f t="shared" si="40"/>
        <v/>
      </c>
      <c r="M65" s="219" t="str">
        <f t="shared" si="40"/>
        <v/>
      </c>
      <c r="N65" s="219" t="str">
        <f t="shared" si="40"/>
        <v/>
      </c>
      <c r="O65" s="219" t="str">
        <f t="shared" si="40"/>
        <v/>
      </c>
      <c r="P65" s="219" t="str">
        <f t="shared" si="40"/>
        <v/>
      </c>
      <c r="Q65" s="219" t="str">
        <f t="shared" si="40"/>
        <v/>
      </c>
      <c r="R65" s="219" t="str">
        <f t="shared" si="40"/>
        <v/>
      </c>
      <c r="S65" s="219" t="str">
        <f t="shared" si="40"/>
        <v/>
      </c>
      <c r="T65" s="220" t="e">
        <f t="shared" si="2"/>
        <v>#N/A</v>
      </c>
      <c r="U65" s="3"/>
      <c r="V65" s="3"/>
      <c r="W65" s="1"/>
      <c r="X65" s="1"/>
      <c r="Y65" s="1"/>
      <c r="Z65" s="1"/>
      <c r="AA65" s="1"/>
      <c r="AB65" s="1"/>
      <c r="AC65" s="1"/>
      <c r="AD65" s="1"/>
      <c r="AE65" s="1"/>
      <c r="AF65" s="1"/>
      <c r="AG65" s="1"/>
      <c r="AH65" s="1"/>
      <c r="AI65" s="1"/>
      <c r="AJ65" s="1"/>
      <c r="AK65" s="1"/>
      <c r="AL65" s="1"/>
      <c r="AM65" s="1"/>
      <c r="AN65" s="1"/>
      <c r="AO65" s="1"/>
      <c r="AP65" s="1"/>
    </row>
    <row r="66" spans="1:42" ht="13.5" customHeight="1">
      <c r="A66" s="218"/>
      <c r="B66" s="219" t="str">
        <f t="shared" ref="B66:S66" si="41">IF(B$25="","",IF(A66="",#N/A,IF($A66&gt;B$25,$F$12*$K$20*(64.4*($A66-B$25))^0.5,0)))</f>
        <v/>
      </c>
      <c r="C66" s="219" t="str">
        <f t="shared" si="41"/>
        <v/>
      </c>
      <c r="D66" s="219" t="str">
        <f t="shared" si="41"/>
        <v/>
      </c>
      <c r="E66" s="219" t="str">
        <f t="shared" si="41"/>
        <v/>
      </c>
      <c r="F66" s="219" t="str">
        <f t="shared" si="41"/>
        <v/>
      </c>
      <c r="G66" s="219" t="str">
        <f t="shared" si="41"/>
        <v/>
      </c>
      <c r="H66" s="219" t="str">
        <f t="shared" si="41"/>
        <v/>
      </c>
      <c r="I66" s="219" t="str">
        <f t="shared" si="41"/>
        <v/>
      </c>
      <c r="J66" s="219" t="str">
        <f t="shared" si="41"/>
        <v/>
      </c>
      <c r="K66" s="219" t="str">
        <f t="shared" si="41"/>
        <v/>
      </c>
      <c r="L66" s="219" t="str">
        <f t="shared" si="41"/>
        <v/>
      </c>
      <c r="M66" s="219" t="str">
        <f t="shared" si="41"/>
        <v/>
      </c>
      <c r="N66" s="219" t="str">
        <f t="shared" si="41"/>
        <v/>
      </c>
      <c r="O66" s="219" t="str">
        <f t="shared" si="41"/>
        <v/>
      </c>
      <c r="P66" s="219" t="str">
        <f t="shared" si="41"/>
        <v/>
      </c>
      <c r="Q66" s="219" t="str">
        <f t="shared" si="41"/>
        <v/>
      </c>
      <c r="R66" s="219" t="str">
        <f t="shared" si="41"/>
        <v/>
      </c>
      <c r="S66" s="219" t="str">
        <f t="shared" si="41"/>
        <v/>
      </c>
      <c r="T66" s="220" t="e">
        <f t="shared" si="2"/>
        <v>#N/A</v>
      </c>
      <c r="U66" s="3"/>
      <c r="V66" s="3"/>
      <c r="W66" s="1"/>
      <c r="X66" s="1"/>
      <c r="Y66" s="1"/>
      <c r="Z66" s="1"/>
      <c r="AA66" s="1"/>
      <c r="AB66" s="1"/>
      <c r="AC66" s="1"/>
      <c r="AD66" s="1"/>
      <c r="AE66" s="1"/>
      <c r="AF66" s="1"/>
      <c r="AG66" s="1"/>
      <c r="AH66" s="1"/>
      <c r="AI66" s="1"/>
      <c r="AJ66" s="1"/>
      <c r="AK66" s="1"/>
      <c r="AL66" s="1"/>
      <c r="AM66" s="1"/>
      <c r="AN66" s="1"/>
      <c r="AO66" s="1"/>
      <c r="AP66" s="1"/>
    </row>
    <row r="67" spans="1:42" ht="13.5" customHeight="1">
      <c r="A67" s="218"/>
      <c r="B67" s="219" t="str">
        <f t="shared" ref="B67:S67" si="42">IF(B$25="","",IF(A67="",#N/A,IF($A67&gt;B$25,$F$12*$K$20*(64.4*($A67-B$25))^0.5,0)))</f>
        <v/>
      </c>
      <c r="C67" s="219" t="str">
        <f t="shared" si="42"/>
        <v/>
      </c>
      <c r="D67" s="219" t="str">
        <f t="shared" si="42"/>
        <v/>
      </c>
      <c r="E67" s="219" t="str">
        <f t="shared" si="42"/>
        <v/>
      </c>
      <c r="F67" s="219" t="str">
        <f t="shared" si="42"/>
        <v/>
      </c>
      <c r="G67" s="219" t="str">
        <f t="shared" si="42"/>
        <v/>
      </c>
      <c r="H67" s="219" t="str">
        <f t="shared" si="42"/>
        <v/>
      </c>
      <c r="I67" s="219" t="str">
        <f t="shared" si="42"/>
        <v/>
      </c>
      <c r="J67" s="219" t="str">
        <f t="shared" si="42"/>
        <v/>
      </c>
      <c r="K67" s="219" t="str">
        <f t="shared" si="42"/>
        <v/>
      </c>
      <c r="L67" s="219" t="str">
        <f t="shared" si="42"/>
        <v/>
      </c>
      <c r="M67" s="219" t="str">
        <f t="shared" si="42"/>
        <v/>
      </c>
      <c r="N67" s="219" t="str">
        <f t="shared" si="42"/>
        <v/>
      </c>
      <c r="O67" s="219" t="str">
        <f t="shared" si="42"/>
        <v/>
      </c>
      <c r="P67" s="219" t="str">
        <f t="shared" si="42"/>
        <v/>
      </c>
      <c r="Q67" s="219" t="str">
        <f t="shared" si="42"/>
        <v/>
      </c>
      <c r="R67" s="219" t="str">
        <f t="shared" si="42"/>
        <v/>
      </c>
      <c r="S67" s="219" t="str">
        <f t="shared" si="42"/>
        <v/>
      </c>
      <c r="T67" s="220" t="e">
        <f t="shared" si="2"/>
        <v>#N/A</v>
      </c>
      <c r="U67" s="3"/>
      <c r="V67" s="3"/>
      <c r="W67" s="1"/>
      <c r="X67" s="1"/>
      <c r="Y67" s="1"/>
      <c r="Z67" s="1"/>
      <c r="AA67" s="1"/>
      <c r="AB67" s="1"/>
      <c r="AC67" s="1"/>
      <c r="AD67" s="1"/>
      <c r="AE67" s="1"/>
      <c r="AF67" s="1"/>
      <c r="AG67" s="1"/>
      <c r="AH67" s="1"/>
      <c r="AI67" s="1"/>
      <c r="AJ67" s="1"/>
      <c r="AK67" s="1"/>
      <c r="AL67" s="1"/>
      <c r="AM67" s="1"/>
      <c r="AN67" s="1"/>
      <c r="AO67" s="1"/>
      <c r="AP67" s="1"/>
    </row>
    <row r="68" spans="1:42" ht="13.5" customHeight="1">
      <c r="A68" s="218"/>
      <c r="B68" s="219" t="str">
        <f t="shared" ref="B68:S68" si="43">IF(B$25="","",IF(A68="",#N/A,IF($A68&gt;B$25,$F$12*$K$20*(64.4*($A68-B$25))^0.5,0)))</f>
        <v/>
      </c>
      <c r="C68" s="219" t="str">
        <f t="shared" si="43"/>
        <v/>
      </c>
      <c r="D68" s="219" t="str">
        <f t="shared" si="43"/>
        <v/>
      </c>
      <c r="E68" s="219" t="str">
        <f t="shared" si="43"/>
        <v/>
      </c>
      <c r="F68" s="219" t="str">
        <f t="shared" si="43"/>
        <v/>
      </c>
      <c r="G68" s="219" t="str">
        <f t="shared" si="43"/>
        <v/>
      </c>
      <c r="H68" s="219" t="str">
        <f t="shared" si="43"/>
        <v/>
      </c>
      <c r="I68" s="219" t="str">
        <f t="shared" si="43"/>
        <v/>
      </c>
      <c r="J68" s="219" t="str">
        <f t="shared" si="43"/>
        <v/>
      </c>
      <c r="K68" s="219" t="str">
        <f t="shared" si="43"/>
        <v/>
      </c>
      <c r="L68" s="219" t="str">
        <f t="shared" si="43"/>
        <v/>
      </c>
      <c r="M68" s="219" t="str">
        <f t="shared" si="43"/>
        <v/>
      </c>
      <c r="N68" s="219" t="str">
        <f t="shared" si="43"/>
        <v/>
      </c>
      <c r="O68" s="219" t="str">
        <f t="shared" si="43"/>
        <v/>
      </c>
      <c r="P68" s="219" t="str">
        <f t="shared" si="43"/>
        <v/>
      </c>
      <c r="Q68" s="219" t="str">
        <f t="shared" si="43"/>
        <v/>
      </c>
      <c r="R68" s="219" t="str">
        <f t="shared" si="43"/>
        <v/>
      </c>
      <c r="S68" s="219" t="str">
        <f t="shared" si="43"/>
        <v/>
      </c>
      <c r="T68" s="220" t="e">
        <f t="shared" si="2"/>
        <v>#N/A</v>
      </c>
      <c r="U68" s="3"/>
      <c r="V68" s="3"/>
      <c r="W68" s="1"/>
      <c r="X68" s="1"/>
      <c r="Y68" s="1"/>
      <c r="Z68" s="1"/>
      <c r="AA68" s="1"/>
      <c r="AB68" s="1"/>
      <c r="AC68" s="1"/>
      <c r="AD68" s="1"/>
      <c r="AE68" s="1"/>
      <c r="AF68" s="1"/>
      <c r="AG68" s="1"/>
      <c r="AH68" s="1"/>
      <c r="AI68" s="1"/>
      <c r="AJ68" s="1"/>
      <c r="AK68" s="1"/>
      <c r="AL68" s="1"/>
      <c r="AM68" s="1"/>
      <c r="AN68" s="1"/>
      <c r="AO68" s="1"/>
      <c r="AP68" s="1"/>
    </row>
    <row r="69" spans="1:42" ht="13.5" customHeight="1">
      <c r="A69" s="218"/>
      <c r="B69" s="219" t="str">
        <f t="shared" ref="B69:S69" si="44">IF(B$25="","",IF(A69="",#N/A,IF($A69&gt;B$25,$F$12*$K$20*(64.4*($A69-B$25))^0.5,0)))</f>
        <v/>
      </c>
      <c r="C69" s="219" t="str">
        <f t="shared" si="44"/>
        <v/>
      </c>
      <c r="D69" s="219" t="str">
        <f t="shared" si="44"/>
        <v/>
      </c>
      <c r="E69" s="219" t="str">
        <f t="shared" si="44"/>
        <v/>
      </c>
      <c r="F69" s="219" t="str">
        <f t="shared" si="44"/>
        <v/>
      </c>
      <c r="G69" s="219" t="str">
        <f t="shared" si="44"/>
        <v/>
      </c>
      <c r="H69" s="219" t="str">
        <f t="shared" si="44"/>
        <v/>
      </c>
      <c r="I69" s="219" t="str">
        <f t="shared" si="44"/>
        <v/>
      </c>
      <c r="J69" s="219" t="str">
        <f t="shared" si="44"/>
        <v/>
      </c>
      <c r="K69" s="219" t="str">
        <f t="shared" si="44"/>
        <v/>
      </c>
      <c r="L69" s="219" t="str">
        <f t="shared" si="44"/>
        <v/>
      </c>
      <c r="M69" s="219" t="str">
        <f t="shared" si="44"/>
        <v/>
      </c>
      <c r="N69" s="219" t="str">
        <f t="shared" si="44"/>
        <v/>
      </c>
      <c r="O69" s="219" t="str">
        <f t="shared" si="44"/>
        <v/>
      </c>
      <c r="P69" s="219" t="str">
        <f t="shared" si="44"/>
        <v/>
      </c>
      <c r="Q69" s="219" t="str">
        <f t="shared" si="44"/>
        <v/>
      </c>
      <c r="R69" s="219" t="str">
        <f t="shared" si="44"/>
        <v/>
      </c>
      <c r="S69" s="219" t="str">
        <f t="shared" si="44"/>
        <v/>
      </c>
      <c r="T69" s="220" t="e">
        <f t="shared" si="2"/>
        <v>#N/A</v>
      </c>
      <c r="U69" s="3"/>
      <c r="V69" s="3"/>
      <c r="W69" s="1"/>
      <c r="X69" s="1"/>
      <c r="Y69" s="1"/>
      <c r="Z69" s="1"/>
      <c r="AA69" s="1"/>
      <c r="AB69" s="1"/>
      <c r="AC69" s="1"/>
      <c r="AD69" s="1"/>
      <c r="AE69" s="1"/>
      <c r="AF69" s="1"/>
      <c r="AG69" s="1"/>
      <c r="AH69" s="1"/>
      <c r="AI69" s="1"/>
      <c r="AJ69" s="1"/>
      <c r="AK69" s="1"/>
      <c r="AL69" s="1"/>
      <c r="AM69" s="1"/>
      <c r="AN69" s="1"/>
      <c r="AO69" s="1"/>
      <c r="AP69" s="1"/>
    </row>
    <row r="70" spans="1:42" ht="13.5" customHeight="1">
      <c r="A70" s="218"/>
      <c r="B70" s="219" t="str">
        <f t="shared" ref="B70:S70" si="45">IF(B$25="","",IF(A70="",#N/A,IF($A70&gt;B$25,$F$12*$K$20*(64.4*($A70-B$25))^0.5,0)))</f>
        <v/>
      </c>
      <c r="C70" s="219" t="str">
        <f t="shared" si="45"/>
        <v/>
      </c>
      <c r="D70" s="219" t="str">
        <f t="shared" si="45"/>
        <v/>
      </c>
      <c r="E70" s="219" t="str">
        <f t="shared" si="45"/>
        <v/>
      </c>
      <c r="F70" s="219" t="str">
        <f t="shared" si="45"/>
        <v/>
      </c>
      <c r="G70" s="219" t="str">
        <f t="shared" si="45"/>
        <v/>
      </c>
      <c r="H70" s="219" t="str">
        <f t="shared" si="45"/>
        <v/>
      </c>
      <c r="I70" s="219" t="str">
        <f t="shared" si="45"/>
        <v/>
      </c>
      <c r="J70" s="219" t="str">
        <f t="shared" si="45"/>
        <v/>
      </c>
      <c r="K70" s="219" t="str">
        <f t="shared" si="45"/>
        <v/>
      </c>
      <c r="L70" s="219" t="str">
        <f t="shared" si="45"/>
        <v/>
      </c>
      <c r="M70" s="219" t="str">
        <f t="shared" si="45"/>
        <v/>
      </c>
      <c r="N70" s="219" t="str">
        <f t="shared" si="45"/>
        <v/>
      </c>
      <c r="O70" s="219" t="str">
        <f t="shared" si="45"/>
        <v/>
      </c>
      <c r="P70" s="219" t="str">
        <f t="shared" si="45"/>
        <v/>
      </c>
      <c r="Q70" s="219" t="str">
        <f t="shared" si="45"/>
        <v/>
      </c>
      <c r="R70" s="219" t="str">
        <f t="shared" si="45"/>
        <v/>
      </c>
      <c r="S70" s="219" t="str">
        <f t="shared" si="45"/>
        <v/>
      </c>
      <c r="T70" s="220" t="e">
        <f t="shared" si="2"/>
        <v>#N/A</v>
      </c>
      <c r="U70" s="3"/>
      <c r="V70" s="3"/>
      <c r="W70" s="1"/>
      <c r="X70" s="1"/>
      <c r="Y70" s="1"/>
      <c r="Z70" s="1"/>
      <c r="AA70" s="1"/>
      <c r="AB70" s="1"/>
      <c r="AC70" s="1"/>
      <c r="AD70" s="1"/>
      <c r="AE70" s="1"/>
      <c r="AF70" s="1"/>
      <c r="AG70" s="1"/>
      <c r="AH70" s="1"/>
      <c r="AI70" s="1"/>
      <c r="AJ70" s="1"/>
      <c r="AK70" s="1"/>
      <c r="AL70" s="1"/>
      <c r="AM70" s="1"/>
      <c r="AN70" s="1"/>
      <c r="AO70" s="1"/>
      <c r="AP70" s="1"/>
    </row>
    <row r="71" spans="1:42" ht="13.5" customHeight="1">
      <c r="A71" s="1"/>
      <c r="B71" s="1"/>
      <c r="C71" s="1"/>
      <c r="D71" s="1"/>
      <c r="E71" s="1"/>
      <c r="F71" s="1"/>
      <c r="G71" s="1"/>
      <c r="H71" s="1"/>
      <c r="I71" s="1"/>
      <c r="J71" s="1"/>
      <c r="K71" s="1"/>
      <c r="L71" s="1"/>
      <c r="M71" s="1"/>
      <c r="N71" s="1"/>
      <c r="O71" s="1"/>
      <c r="P71" s="1"/>
      <c r="Q71" s="1"/>
      <c r="R71" s="1"/>
      <c r="S71" s="1"/>
      <c r="T71" s="1"/>
      <c r="U71" s="3"/>
      <c r="V71" s="3"/>
      <c r="W71" s="1"/>
      <c r="X71" s="1"/>
      <c r="Y71" s="1"/>
      <c r="Z71" s="1"/>
      <c r="AA71" s="1"/>
      <c r="AB71" s="1"/>
      <c r="AC71" s="1"/>
      <c r="AD71" s="1"/>
      <c r="AE71" s="1"/>
      <c r="AF71" s="1"/>
      <c r="AG71" s="1"/>
      <c r="AH71" s="1"/>
      <c r="AI71" s="1"/>
      <c r="AJ71" s="1"/>
      <c r="AK71" s="1"/>
      <c r="AL71" s="1"/>
      <c r="AM71" s="1"/>
      <c r="AN71" s="1"/>
      <c r="AO71" s="1"/>
      <c r="AP71" s="1"/>
    </row>
    <row r="72" spans="1:42" ht="13.5" customHeight="1">
      <c r="A72" s="1"/>
      <c r="B72" s="1"/>
      <c r="C72" s="1"/>
      <c r="D72" s="1"/>
      <c r="E72" s="1"/>
      <c r="F72" s="1"/>
      <c r="G72" s="1"/>
      <c r="H72" s="1"/>
      <c r="I72" s="1"/>
      <c r="J72" s="1"/>
      <c r="K72" s="1"/>
      <c r="L72" s="1"/>
      <c r="M72" s="1"/>
      <c r="N72" s="1"/>
      <c r="O72" s="1"/>
      <c r="P72" s="1"/>
      <c r="Q72" s="1"/>
      <c r="R72" s="1"/>
      <c r="S72" s="1"/>
      <c r="T72" s="1"/>
      <c r="U72" s="3"/>
      <c r="V72" s="3"/>
      <c r="W72" s="1"/>
      <c r="X72" s="1"/>
      <c r="Y72" s="1"/>
      <c r="Z72" s="1"/>
      <c r="AA72" s="1"/>
      <c r="AB72" s="1"/>
      <c r="AC72" s="1"/>
      <c r="AD72" s="1"/>
      <c r="AE72" s="1"/>
      <c r="AF72" s="1"/>
      <c r="AG72" s="1"/>
      <c r="AH72" s="1"/>
      <c r="AI72" s="1"/>
      <c r="AJ72" s="1"/>
      <c r="AK72" s="1"/>
      <c r="AL72" s="1"/>
      <c r="AM72" s="1"/>
      <c r="AN72" s="1"/>
      <c r="AO72" s="1"/>
      <c r="AP72" s="1"/>
    </row>
    <row r="73" spans="1:42" ht="13.5" customHeight="1">
      <c r="A73" s="1"/>
      <c r="B73" s="1"/>
      <c r="C73" s="1"/>
      <c r="D73" s="1"/>
      <c r="E73" s="1"/>
      <c r="F73" s="1"/>
      <c r="G73" s="1"/>
      <c r="H73" s="1"/>
      <c r="I73" s="1"/>
      <c r="J73" s="1"/>
      <c r="K73" s="1"/>
      <c r="L73" s="1"/>
      <c r="M73" s="1"/>
      <c r="N73" s="1"/>
      <c r="O73" s="1"/>
      <c r="P73" s="1"/>
      <c r="Q73" s="1"/>
      <c r="R73" s="1"/>
      <c r="S73" s="1"/>
      <c r="T73" s="1"/>
      <c r="U73" s="3"/>
      <c r="V73" s="3"/>
      <c r="W73" s="1"/>
      <c r="X73" s="1"/>
      <c r="Y73" s="1"/>
      <c r="Z73" s="1"/>
      <c r="AA73" s="1"/>
      <c r="AB73" s="1"/>
      <c r="AC73" s="1"/>
      <c r="AD73" s="1"/>
      <c r="AE73" s="1"/>
      <c r="AF73" s="1"/>
      <c r="AG73" s="1"/>
      <c r="AH73" s="1"/>
      <c r="AI73" s="1"/>
      <c r="AJ73" s="1"/>
      <c r="AK73" s="1"/>
      <c r="AL73" s="1"/>
      <c r="AM73" s="1"/>
      <c r="AN73" s="1"/>
      <c r="AO73" s="1"/>
      <c r="AP73" s="1"/>
    </row>
    <row r="74" spans="1:42" ht="13.5" customHeight="1">
      <c r="A74" s="1"/>
      <c r="B74" s="1"/>
      <c r="C74" s="1"/>
      <c r="D74" s="1"/>
      <c r="E74" s="1"/>
      <c r="F74" s="1"/>
      <c r="G74" s="1"/>
      <c r="H74" s="1"/>
      <c r="I74" s="1"/>
      <c r="J74" s="1"/>
      <c r="K74" s="1"/>
      <c r="L74" s="1"/>
      <c r="M74" s="1"/>
      <c r="N74" s="1"/>
      <c r="O74" s="1"/>
      <c r="P74" s="1"/>
      <c r="Q74" s="1"/>
      <c r="R74" s="1"/>
      <c r="S74" s="1"/>
      <c r="T74" s="1"/>
      <c r="U74" s="3"/>
      <c r="V74" s="3"/>
      <c r="W74" s="1"/>
      <c r="X74" s="1"/>
      <c r="Y74" s="1"/>
      <c r="Z74" s="1"/>
      <c r="AA74" s="1"/>
      <c r="AB74" s="1"/>
      <c r="AC74" s="1"/>
      <c r="AD74" s="1"/>
      <c r="AE74" s="1"/>
      <c r="AF74" s="1"/>
      <c r="AG74" s="1"/>
      <c r="AH74" s="1"/>
      <c r="AI74" s="1"/>
      <c r="AJ74" s="1"/>
      <c r="AK74" s="1"/>
      <c r="AL74" s="1"/>
      <c r="AM74" s="1"/>
      <c r="AN74" s="1"/>
      <c r="AO74" s="1"/>
      <c r="AP74" s="1"/>
    </row>
    <row r="75" spans="1:42" ht="13.5" customHeight="1">
      <c r="A75" s="1"/>
      <c r="B75" s="1"/>
      <c r="C75" s="1"/>
      <c r="D75" s="1"/>
      <c r="E75" s="1"/>
      <c r="F75" s="1"/>
      <c r="G75" s="1"/>
      <c r="H75" s="1"/>
      <c r="I75" s="1"/>
      <c r="J75" s="1"/>
      <c r="K75" s="1"/>
      <c r="L75" s="1"/>
      <c r="M75" s="1"/>
      <c r="N75" s="1"/>
      <c r="O75" s="1"/>
      <c r="P75" s="1"/>
      <c r="Q75" s="1"/>
      <c r="R75" s="1"/>
      <c r="S75" s="1"/>
      <c r="T75" s="1"/>
      <c r="U75" s="3"/>
      <c r="V75" s="3"/>
      <c r="W75" s="1"/>
      <c r="X75" s="1"/>
      <c r="Y75" s="1"/>
      <c r="Z75" s="1"/>
      <c r="AA75" s="1"/>
      <c r="AB75" s="1"/>
      <c r="AC75" s="1"/>
      <c r="AD75" s="1"/>
      <c r="AE75" s="1"/>
      <c r="AF75" s="1"/>
      <c r="AG75" s="1"/>
      <c r="AH75" s="1"/>
      <c r="AI75" s="1"/>
      <c r="AJ75" s="1"/>
      <c r="AK75" s="1"/>
      <c r="AL75" s="1"/>
      <c r="AM75" s="1"/>
      <c r="AN75" s="1"/>
      <c r="AO75" s="1"/>
      <c r="AP75" s="1"/>
    </row>
    <row r="76" spans="1:42" ht="13.5" customHeight="1">
      <c r="A76" s="1"/>
      <c r="B76" s="1"/>
      <c r="C76" s="1"/>
      <c r="D76" s="1"/>
      <c r="E76" s="1"/>
      <c r="F76" s="1"/>
      <c r="G76" s="1"/>
      <c r="H76" s="1"/>
      <c r="I76" s="1"/>
      <c r="J76" s="1"/>
      <c r="K76" s="1"/>
      <c r="L76" s="1"/>
      <c r="M76" s="1"/>
      <c r="N76" s="1"/>
      <c r="O76" s="1"/>
      <c r="P76" s="1"/>
      <c r="Q76" s="1"/>
      <c r="R76" s="1"/>
      <c r="S76" s="1"/>
      <c r="T76" s="1"/>
      <c r="U76" s="3"/>
      <c r="V76" s="3"/>
      <c r="W76" s="1"/>
      <c r="X76" s="1"/>
      <c r="Y76" s="1"/>
      <c r="Z76" s="1"/>
      <c r="AA76" s="1"/>
      <c r="AB76" s="1"/>
      <c r="AC76" s="1"/>
      <c r="AD76" s="1"/>
      <c r="AE76" s="1"/>
      <c r="AF76" s="1"/>
      <c r="AG76" s="1"/>
      <c r="AH76" s="1"/>
      <c r="AI76" s="1"/>
      <c r="AJ76" s="1"/>
      <c r="AK76" s="1"/>
      <c r="AL76" s="1"/>
      <c r="AM76" s="1"/>
      <c r="AN76" s="1"/>
      <c r="AO76" s="1"/>
      <c r="AP76" s="1"/>
    </row>
    <row r="77" spans="1:42" ht="13.5" customHeight="1">
      <c r="A77" s="1"/>
      <c r="B77" s="1"/>
      <c r="C77" s="1"/>
      <c r="D77" s="1"/>
      <c r="E77" s="1"/>
      <c r="F77" s="1"/>
      <c r="G77" s="1"/>
      <c r="H77" s="1"/>
      <c r="I77" s="1"/>
      <c r="J77" s="1"/>
      <c r="K77" s="1"/>
      <c r="L77" s="1"/>
      <c r="M77" s="1"/>
      <c r="N77" s="1"/>
      <c r="O77" s="1"/>
      <c r="P77" s="1"/>
      <c r="Q77" s="1"/>
      <c r="R77" s="1"/>
      <c r="S77" s="1"/>
      <c r="T77" s="1"/>
      <c r="U77" s="3"/>
      <c r="V77" s="3"/>
      <c r="W77" s="1"/>
      <c r="X77" s="1"/>
      <c r="Y77" s="1"/>
      <c r="Z77" s="1"/>
      <c r="AA77" s="1"/>
      <c r="AB77" s="1"/>
      <c r="AC77" s="1"/>
      <c r="AD77" s="1"/>
      <c r="AE77" s="1"/>
      <c r="AF77" s="1"/>
      <c r="AG77" s="1"/>
      <c r="AH77" s="1"/>
      <c r="AI77" s="1"/>
      <c r="AJ77" s="1"/>
      <c r="AK77" s="1"/>
      <c r="AL77" s="1"/>
      <c r="AM77" s="1"/>
      <c r="AN77" s="1"/>
      <c r="AO77" s="1"/>
      <c r="AP77" s="1"/>
    </row>
    <row r="78" spans="1:42" ht="13.5" customHeight="1">
      <c r="A78" s="1"/>
      <c r="B78" s="1"/>
      <c r="C78" s="1"/>
      <c r="D78" s="1"/>
      <c r="E78" s="1"/>
      <c r="F78" s="1"/>
      <c r="G78" s="1"/>
      <c r="H78" s="1"/>
      <c r="I78" s="1"/>
      <c r="J78" s="1"/>
      <c r="K78" s="1"/>
      <c r="L78" s="1"/>
      <c r="M78" s="1"/>
      <c r="N78" s="1"/>
      <c r="O78" s="1"/>
      <c r="P78" s="1"/>
      <c r="Q78" s="1"/>
      <c r="R78" s="1"/>
      <c r="S78" s="1"/>
      <c r="T78" s="1"/>
      <c r="U78" s="3"/>
      <c r="V78" s="3"/>
      <c r="W78" s="1"/>
      <c r="X78" s="1"/>
      <c r="Y78" s="1"/>
      <c r="Z78" s="1"/>
      <c r="AA78" s="1"/>
      <c r="AB78" s="1"/>
      <c r="AC78" s="1"/>
      <c r="AD78" s="1"/>
      <c r="AE78" s="1"/>
      <c r="AF78" s="1"/>
      <c r="AG78" s="1"/>
      <c r="AH78" s="1"/>
      <c r="AI78" s="1"/>
      <c r="AJ78" s="1"/>
      <c r="AK78" s="1"/>
      <c r="AL78" s="1"/>
      <c r="AM78" s="1"/>
      <c r="AN78" s="1"/>
      <c r="AO78" s="1"/>
      <c r="AP78" s="1"/>
    </row>
    <row r="79" spans="1:42" ht="13.5" customHeight="1">
      <c r="A79" s="1"/>
      <c r="B79" s="1"/>
      <c r="C79" s="1"/>
      <c r="D79" s="1"/>
      <c r="E79" s="1"/>
      <c r="F79" s="1"/>
      <c r="G79" s="1"/>
      <c r="H79" s="1"/>
      <c r="I79" s="1"/>
      <c r="J79" s="1"/>
      <c r="K79" s="1"/>
      <c r="L79" s="1"/>
      <c r="M79" s="1"/>
      <c r="N79" s="1"/>
      <c r="O79" s="1"/>
      <c r="P79" s="1"/>
      <c r="Q79" s="1"/>
      <c r="R79" s="1"/>
      <c r="S79" s="1"/>
      <c r="T79" s="1"/>
      <c r="U79" s="3"/>
      <c r="V79" s="3"/>
      <c r="W79" s="1"/>
      <c r="X79" s="1"/>
      <c r="Y79" s="1"/>
      <c r="Z79" s="1"/>
      <c r="AA79" s="1"/>
      <c r="AB79" s="1"/>
      <c r="AC79" s="1"/>
      <c r="AD79" s="1"/>
      <c r="AE79" s="1"/>
      <c r="AF79" s="1"/>
      <c r="AG79" s="1"/>
      <c r="AH79" s="1"/>
      <c r="AI79" s="1"/>
      <c r="AJ79" s="1"/>
      <c r="AK79" s="1"/>
      <c r="AL79" s="1"/>
      <c r="AM79" s="1"/>
      <c r="AN79" s="1"/>
      <c r="AO79" s="1"/>
      <c r="AP79" s="1"/>
    </row>
    <row r="80" spans="1:42" ht="13.5" customHeight="1">
      <c r="A80" s="1"/>
      <c r="B80" s="1"/>
      <c r="C80" s="1"/>
      <c r="D80" s="1"/>
      <c r="E80" s="1"/>
      <c r="F80" s="1"/>
      <c r="G80" s="1"/>
      <c r="H80" s="1"/>
      <c r="I80" s="1"/>
      <c r="J80" s="1"/>
      <c r="K80" s="1"/>
      <c r="L80" s="1"/>
      <c r="M80" s="1"/>
      <c r="N80" s="1"/>
      <c r="O80" s="1"/>
      <c r="P80" s="1"/>
      <c r="Q80" s="1"/>
      <c r="R80" s="1"/>
      <c r="S80" s="1"/>
      <c r="T80" s="1"/>
      <c r="U80" s="3"/>
      <c r="V80" s="3"/>
      <c r="W80" s="1"/>
      <c r="X80" s="1"/>
      <c r="Y80" s="1"/>
      <c r="Z80" s="1"/>
      <c r="AA80" s="1"/>
      <c r="AB80" s="1"/>
      <c r="AC80" s="1"/>
      <c r="AD80" s="1"/>
      <c r="AE80" s="1"/>
      <c r="AF80" s="1"/>
      <c r="AG80" s="1"/>
      <c r="AH80" s="1"/>
      <c r="AI80" s="1"/>
      <c r="AJ80" s="1"/>
      <c r="AK80" s="1"/>
      <c r="AL80" s="1"/>
      <c r="AM80" s="1"/>
      <c r="AN80" s="1"/>
      <c r="AO80" s="1"/>
      <c r="AP80" s="1"/>
    </row>
    <row r="81" spans="1:42" ht="13.5" customHeight="1">
      <c r="A81" s="1"/>
      <c r="B81" s="1"/>
      <c r="C81" s="1"/>
      <c r="D81" s="1"/>
      <c r="E81" s="1"/>
      <c r="F81" s="1"/>
      <c r="G81" s="1"/>
      <c r="H81" s="1"/>
      <c r="I81" s="1"/>
      <c r="J81" s="1"/>
      <c r="K81" s="1"/>
      <c r="L81" s="1"/>
      <c r="M81" s="1"/>
      <c r="N81" s="1"/>
      <c r="O81" s="1"/>
      <c r="P81" s="1"/>
      <c r="Q81" s="1"/>
      <c r="R81" s="1"/>
      <c r="S81" s="1"/>
      <c r="T81" s="1"/>
      <c r="U81" s="3"/>
      <c r="V81" s="3"/>
      <c r="W81" s="1"/>
      <c r="X81" s="1"/>
      <c r="Y81" s="1"/>
      <c r="Z81" s="1"/>
      <c r="AA81" s="1"/>
      <c r="AB81" s="1"/>
      <c r="AC81" s="1"/>
      <c r="AD81" s="1"/>
      <c r="AE81" s="1"/>
      <c r="AF81" s="1"/>
      <c r="AG81" s="1"/>
      <c r="AH81" s="1"/>
      <c r="AI81" s="1"/>
      <c r="AJ81" s="1"/>
      <c r="AK81" s="1"/>
      <c r="AL81" s="1"/>
      <c r="AM81" s="1"/>
      <c r="AN81" s="1"/>
      <c r="AO81" s="1"/>
      <c r="AP81" s="1"/>
    </row>
    <row r="82" spans="1:42" ht="13.5" customHeight="1">
      <c r="A82" s="1"/>
      <c r="B82" s="1"/>
      <c r="C82" s="1"/>
      <c r="D82" s="1"/>
      <c r="E82" s="1"/>
      <c r="F82" s="1"/>
      <c r="G82" s="1"/>
      <c r="H82" s="1"/>
      <c r="I82" s="1"/>
      <c r="J82" s="1"/>
      <c r="K82" s="1"/>
      <c r="L82" s="1"/>
      <c r="M82" s="1"/>
      <c r="N82" s="1"/>
      <c r="O82" s="1"/>
      <c r="P82" s="1"/>
      <c r="Q82" s="1"/>
      <c r="R82" s="1"/>
      <c r="S82" s="1"/>
      <c r="T82" s="1"/>
      <c r="U82" s="3"/>
      <c r="V82" s="3"/>
      <c r="W82" s="1"/>
      <c r="X82" s="1"/>
      <c r="Y82" s="1"/>
      <c r="Z82" s="1"/>
      <c r="AA82" s="1"/>
      <c r="AB82" s="1"/>
      <c r="AC82" s="1"/>
      <c r="AD82" s="1"/>
      <c r="AE82" s="1"/>
      <c r="AF82" s="1"/>
      <c r="AG82" s="1"/>
      <c r="AH82" s="1"/>
      <c r="AI82" s="1"/>
      <c r="AJ82" s="1"/>
      <c r="AK82" s="1"/>
      <c r="AL82" s="1"/>
      <c r="AM82" s="1"/>
      <c r="AN82" s="1"/>
      <c r="AO82" s="1"/>
      <c r="AP82" s="1"/>
    </row>
    <row r="83" spans="1:42" ht="13.5" customHeight="1">
      <c r="A83" s="1"/>
      <c r="B83" s="1"/>
      <c r="C83" s="1"/>
      <c r="D83" s="1"/>
      <c r="E83" s="1"/>
      <c r="F83" s="1"/>
      <c r="G83" s="1"/>
      <c r="H83" s="1"/>
      <c r="I83" s="1"/>
      <c r="J83" s="1"/>
      <c r="K83" s="1"/>
      <c r="L83" s="1"/>
      <c r="M83" s="1"/>
      <c r="N83" s="1"/>
      <c r="O83" s="1"/>
      <c r="P83" s="1"/>
      <c r="Q83" s="1"/>
      <c r="R83" s="1"/>
      <c r="S83" s="1"/>
      <c r="T83" s="1"/>
      <c r="U83" s="1"/>
      <c r="V83" s="3"/>
      <c r="W83" s="1"/>
      <c r="X83" s="1"/>
      <c r="Y83" s="1"/>
      <c r="Z83" s="1"/>
      <c r="AA83" s="1"/>
      <c r="AB83" s="1"/>
      <c r="AC83" s="1"/>
      <c r="AD83" s="1"/>
      <c r="AE83" s="1"/>
      <c r="AF83" s="1"/>
      <c r="AG83" s="1"/>
      <c r="AH83" s="1"/>
      <c r="AI83" s="1"/>
      <c r="AJ83" s="1"/>
      <c r="AK83" s="1"/>
      <c r="AL83" s="1"/>
      <c r="AM83" s="1"/>
      <c r="AN83" s="1"/>
      <c r="AO83" s="1"/>
      <c r="AP83" s="1"/>
    </row>
    <row r="84" spans="1:42"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row>
    <row r="85" spans="1:42"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row>
    <row r="86" spans="1:42"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row>
    <row r="87" spans="1:42"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row>
    <row r="88" spans="1:42"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row>
    <row r="89" spans="1:42"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row>
    <row r="90" spans="1:42"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row>
    <row r="91" spans="1:42"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row>
    <row r="92" spans="1:4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row>
    <row r="93" spans="1:42"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row>
    <row r="94" spans="1:42"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row>
    <row r="95" spans="1:42"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row>
    <row r="96" spans="1:42"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row>
    <row r="97" spans="1:42"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row>
    <row r="98" spans="1:42"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1:42"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1:42"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1:42"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1:4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1:42"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1:42"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1:42"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1:42"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row>
    <row r="107" spans="1:42"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1:42"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1:42"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1:42"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1:42"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1:4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1:42"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1:42"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row>
    <row r="115" spans="1:42"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row>
    <row r="116" spans="1:42"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row>
    <row r="117" spans="1:42"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row>
    <row r="118" spans="1:42"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row>
    <row r="119" spans="1:42"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row>
    <row r="120" spans="1:42"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row>
    <row r="121" spans="1:42"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row>
    <row r="122" spans="1:4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row>
    <row r="123" spans="1:42"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row>
    <row r="124" spans="1:42"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row>
    <row r="125" spans="1:42"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row>
    <row r="126" spans="1:42"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row>
    <row r="127" spans="1:42"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row>
    <row r="128" spans="1:42"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row>
    <row r="129" spans="1:42"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row>
    <row r="130" spans="1:42"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row>
    <row r="131" spans="1:42"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row>
    <row r="132" spans="1:4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row>
    <row r="133" spans="1:42"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row>
    <row r="134" spans="1:42"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row>
    <row r="135" spans="1:42"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row>
    <row r="136" spans="1:42"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row>
    <row r="137" spans="1:42"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row>
    <row r="138" spans="1:42"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row>
    <row r="139" spans="1:42"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row>
    <row r="140" spans="1:42"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row>
    <row r="141" spans="1:4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row>
    <row r="167" spans="1:42"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row>
    <row r="168" spans="1:42"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row>
    <row r="169" spans="1:42"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row>
    <row r="170" spans="1:42"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row>
    <row r="171" spans="1:42"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row>
    <row r="172" spans="1:4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row>
    <row r="173" spans="1:4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row>
    <row r="174" spans="1:4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row>
    <row r="175" spans="1:4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row>
    <row r="176" spans="1:4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row>
    <row r="177" spans="1:4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row>
    <row r="178" spans="1:4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row>
    <row r="179" spans="1:4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row>
    <row r="180" spans="1:4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row>
    <row r="181" spans="1:4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row>
    <row r="182" spans="1:4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row>
    <row r="183" spans="1:4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row>
    <row r="184" spans="1:4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row>
    <row r="185" spans="1:4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row>
    <row r="186" spans="1:4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8">
    <mergeCell ref="B23:S23"/>
    <mergeCell ref="B26:S26"/>
    <mergeCell ref="A1:T1"/>
    <mergeCell ref="U1:AN1"/>
    <mergeCell ref="B3:S3"/>
    <mergeCell ref="V3:AM3"/>
    <mergeCell ref="B4:S4"/>
    <mergeCell ref="V4:AM4"/>
  </mergeCells>
  <pageMargins left="0.7" right="0.7" top="0.75" bottom="0.75" header="0" footer="0"/>
  <pageSetup orientation="landscape"/>
  <headerFooter>
    <oddFooter>&amp;L&amp;F, &amp;A&amp;R&amp;D, &amp;T</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C32" activeCellId="3" sqref="A31:B31 D31:F31 H31:K31 C32"/>
    </sheetView>
  </sheetViews>
  <sheetFormatPr defaultColWidth="12.5703125" defaultRowHeight="15" customHeight="1"/>
  <cols>
    <col min="1" max="1" width="15.5703125" customWidth="1"/>
    <col min="2" max="10" width="10.5703125" customWidth="1"/>
    <col min="11" max="12" width="15.5703125" customWidth="1"/>
    <col min="13" max="21" width="10.5703125" customWidth="1"/>
    <col min="22" max="22" width="15.5703125" customWidth="1"/>
    <col min="23" max="26" width="8" customWidth="1"/>
  </cols>
  <sheetData>
    <row r="1" spans="1:26" ht="13.5" customHeight="1">
      <c r="A1" s="3"/>
      <c r="B1" s="3"/>
      <c r="C1" s="3"/>
      <c r="D1" s="3"/>
      <c r="E1" s="3"/>
      <c r="F1" s="3"/>
      <c r="G1" s="3"/>
      <c r="H1" s="3"/>
      <c r="I1" s="3"/>
      <c r="J1" s="3"/>
      <c r="K1" s="3"/>
      <c r="L1" s="3"/>
      <c r="M1" s="3"/>
      <c r="N1" s="3"/>
      <c r="O1" s="3"/>
      <c r="P1" s="3"/>
      <c r="Q1" s="3"/>
      <c r="R1" s="3"/>
      <c r="S1" s="3"/>
      <c r="T1" s="3"/>
      <c r="U1" s="3"/>
      <c r="V1" s="3"/>
      <c r="W1" s="3"/>
      <c r="X1" s="3"/>
      <c r="Y1" s="3"/>
      <c r="Z1" s="3"/>
    </row>
    <row r="2" spans="1:26" ht="24.75" customHeight="1">
      <c r="A2" s="499" t="s">
        <v>249</v>
      </c>
      <c r="B2" s="475"/>
      <c r="C2" s="475"/>
      <c r="D2" s="475"/>
      <c r="E2" s="475"/>
      <c r="F2" s="475"/>
      <c r="G2" s="475"/>
      <c r="H2" s="475"/>
      <c r="I2" s="475"/>
      <c r="J2" s="475"/>
      <c r="K2" s="476"/>
      <c r="L2" s="499" t="s">
        <v>249</v>
      </c>
      <c r="M2" s="475"/>
      <c r="N2" s="475"/>
      <c r="O2" s="475"/>
      <c r="P2" s="475"/>
      <c r="Q2" s="475"/>
      <c r="R2" s="475"/>
      <c r="S2" s="475"/>
      <c r="T2" s="475"/>
      <c r="U2" s="475"/>
      <c r="V2" s="476"/>
      <c r="W2" s="3"/>
      <c r="X2" s="3"/>
      <c r="Y2" s="3"/>
      <c r="Z2" s="3"/>
    </row>
    <row r="3" spans="1:26" ht="13.5" customHeight="1">
      <c r="A3" s="3"/>
      <c r="B3" s="95"/>
      <c r="C3" s="95"/>
      <c r="D3" s="95"/>
      <c r="E3" s="95"/>
      <c r="F3" s="95"/>
      <c r="G3" s="95"/>
      <c r="H3" s="95"/>
      <c r="I3" s="95"/>
      <c r="J3" s="3"/>
      <c r="K3" s="3"/>
      <c r="L3" s="3"/>
      <c r="M3" s="95"/>
      <c r="N3" s="95"/>
      <c r="O3" s="95"/>
      <c r="P3" s="95"/>
      <c r="Q3" s="95"/>
      <c r="R3" s="95"/>
      <c r="S3" s="95"/>
      <c r="T3" s="95"/>
      <c r="U3" s="3"/>
      <c r="V3" s="3"/>
      <c r="W3" s="3"/>
      <c r="X3" s="3"/>
      <c r="Y3" s="3"/>
      <c r="Z3" s="3"/>
    </row>
    <row r="4" spans="1:26" ht="13.5" customHeight="1">
      <c r="A4" s="132" t="s">
        <v>201</v>
      </c>
      <c r="B4" s="500"/>
      <c r="C4" s="469"/>
      <c r="D4" s="469"/>
      <c r="E4" s="469"/>
      <c r="F4" s="469"/>
      <c r="G4" s="469"/>
      <c r="H4" s="469"/>
      <c r="I4" s="469"/>
      <c r="J4" s="469"/>
      <c r="K4" s="469"/>
      <c r="L4" s="132" t="s">
        <v>201</v>
      </c>
      <c r="M4" s="500"/>
      <c r="N4" s="469"/>
      <c r="O4" s="469"/>
      <c r="P4" s="469"/>
      <c r="Q4" s="469"/>
      <c r="R4" s="469"/>
      <c r="S4" s="469"/>
      <c r="T4" s="469"/>
      <c r="U4" s="469"/>
      <c r="V4" s="469"/>
      <c r="W4" s="3"/>
      <c r="X4" s="3"/>
      <c r="Y4" s="3"/>
      <c r="Z4" s="3"/>
    </row>
    <row r="5" spans="1:26" ht="13.5" customHeight="1">
      <c r="A5" s="132" t="s">
        <v>58</v>
      </c>
      <c r="B5" s="501"/>
      <c r="C5" s="471"/>
      <c r="D5" s="471"/>
      <c r="E5" s="471"/>
      <c r="F5" s="471"/>
      <c r="G5" s="471"/>
      <c r="H5" s="471"/>
      <c r="I5" s="471"/>
      <c r="J5" s="471"/>
      <c r="K5" s="471"/>
      <c r="L5" s="132" t="s">
        <v>58</v>
      </c>
      <c r="M5" s="501"/>
      <c r="N5" s="471"/>
      <c r="O5" s="471"/>
      <c r="P5" s="471"/>
      <c r="Q5" s="471"/>
      <c r="R5" s="471"/>
      <c r="S5" s="471"/>
      <c r="T5" s="471"/>
      <c r="U5" s="471"/>
      <c r="V5" s="471"/>
      <c r="W5" s="3"/>
      <c r="X5" s="3"/>
      <c r="Y5" s="3"/>
      <c r="Z5" s="3"/>
    </row>
    <row r="6" spans="1:26" ht="13.5" customHeight="1">
      <c r="A6" s="3"/>
      <c r="B6" s="95"/>
      <c r="C6" s="95"/>
      <c r="D6" s="95"/>
      <c r="E6" s="95"/>
      <c r="F6" s="95"/>
      <c r="G6" s="95"/>
      <c r="H6" s="95"/>
      <c r="I6" s="95"/>
      <c r="J6" s="3"/>
      <c r="K6" s="3"/>
      <c r="L6" s="3"/>
      <c r="M6" s="3"/>
      <c r="N6" s="3"/>
      <c r="O6" s="3"/>
      <c r="P6" s="3"/>
      <c r="Q6" s="3"/>
      <c r="R6" s="3"/>
      <c r="S6" s="3"/>
      <c r="T6" s="3"/>
      <c r="U6" s="3"/>
      <c r="V6" s="3"/>
      <c r="W6" s="3"/>
      <c r="X6" s="3"/>
      <c r="Y6" s="3"/>
      <c r="Z6" s="3"/>
    </row>
    <row r="7" spans="1:26" ht="13.5" customHeight="1">
      <c r="A7" s="3"/>
      <c r="B7" s="95"/>
      <c r="C7" s="95"/>
      <c r="D7" s="95"/>
      <c r="E7" s="95"/>
      <c r="F7" s="95"/>
      <c r="G7" s="95"/>
      <c r="H7" s="95"/>
      <c r="I7" s="95"/>
      <c r="J7" s="3"/>
      <c r="K7" s="3"/>
      <c r="L7" s="3"/>
      <c r="M7" s="3"/>
      <c r="N7" s="3"/>
      <c r="O7" s="3"/>
      <c r="P7" s="3"/>
      <c r="Q7" s="3"/>
      <c r="R7" s="3"/>
      <c r="S7" s="3"/>
      <c r="T7" s="3"/>
      <c r="U7" s="3"/>
      <c r="V7" s="3"/>
      <c r="W7" s="3"/>
      <c r="X7" s="3"/>
      <c r="Y7" s="3"/>
      <c r="Z7" s="3"/>
    </row>
    <row r="8" spans="1:26" ht="13.5" customHeight="1">
      <c r="A8" s="3"/>
      <c r="B8" s="95"/>
      <c r="C8" s="95"/>
      <c r="D8" s="95"/>
      <c r="E8" s="95"/>
      <c r="F8" s="95"/>
      <c r="G8" s="95"/>
      <c r="H8" s="95"/>
      <c r="I8" s="95"/>
      <c r="J8" s="3"/>
      <c r="K8" s="3"/>
      <c r="L8" s="3"/>
      <c r="M8" s="3"/>
      <c r="N8" s="3"/>
      <c r="O8" s="3"/>
      <c r="P8" s="3"/>
      <c r="Q8" s="3"/>
      <c r="R8" s="3"/>
      <c r="S8" s="3"/>
      <c r="T8" s="3"/>
      <c r="U8" s="3"/>
      <c r="V8" s="3"/>
      <c r="W8" s="3"/>
      <c r="X8" s="3"/>
      <c r="Y8" s="3"/>
      <c r="Z8" s="3"/>
    </row>
    <row r="9" spans="1:26" ht="13.5" customHeight="1">
      <c r="A9" s="3"/>
      <c r="B9" s="95"/>
      <c r="C9" s="95"/>
      <c r="D9" s="95"/>
      <c r="E9" s="95"/>
      <c r="F9" s="95"/>
      <c r="G9" s="95"/>
      <c r="H9" s="95"/>
      <c r="I9" s="95"/>
      <c r="J9" s="3"/>
      <c r="K9" s="3"/>
      <c r="L9" s="3"/>
      <c r="M9" s="3"/>
      <c r="N9" s="3"/>
      <c r="O9" s="3"/>
      <c r="P9" s="3"/>
      <c r="Q9" s="3"/>
      <c r="R9" s="3"/>
      <c r="S9" s="3"/>
      <c r="T9" s="3"/>
      <c r="U9" s="3"/>
      <c r="V9" s="3"/>
      <c r="W9" s="3"/>
      <c r="X9" s="3"/>
      <c r="Y9" s="3"/>
      <c r="Z9" s="3"/>
    </row>
    <row r="10" spans="1:26" ht="13.5" customHeight="1">
      <c r="A10" s="3"/>
      <c r="B10" s="95"/>
      <c r="C10" s="95"/>
      <c r="D10" s="95"/>
      <c r="E10" s="95"/>
      <c r="F10" s="95"/>
      <c r="G10" s="95"/>
      <c r="H10" s="95"/>
      <c r="I10" s="95"/>
      <c r="J10" s="3"/>
      <c r="K10" s="3"/>
      <c r="L10" s="3"/>
      <c r="M10" s="3"/>
      <c r="N10" s="3"/>
      <c r="O10" s="3"/>
      <c r="P10" s="3"/>
      <c r="Q10" s="3"/>
      <c r="R10" s="3"/>
      <c r="S10" s="3"/>
      <c r="T10" s="3"/>
      <c r="U10" s="3"/>
      <c r="V10" s="3"/>
      <c r="W10" s="3"/>
      <c r="X10" s="3"/>
      <c r="Y10" s="3"/>
      <c r="Z10" s="3"/>
    </row>
    <row r="11" spans="1:26" ht="13.5" customHeight="1">
      <c r="A11" s="3"/>
      <c r="B11" s="95"/>
      <c r="C11" s="95"/>
      <c r="D11" s="95"/>
      <c r="E11" s="95"/>
      <c r="F11" s="95"/>
      <c r="G11" s="95"/>
      <c r="H11" s="95"/>
      <c r="I11" s="95"/>
      <c r="J11" s="3"/>
      <c r="K11" s="3"/>
      <c r="L11" s="3"/>
      <c r="M11" s="3"/>
      <c r="N11" s="3"/>
      <c r="O11" s="3"/>
      <c r="P11" s="3"/>
      <c r="Q11" s="3"/>
      <c r="R11" s="3"/>
      <c r="S11" s="3"/>
      <c r="T11" s="3"/>
      <c r="U11" s="3"/>
      <c r="V11" s="3"/>
      <c r="W11" s="3"/>
      <c r="X11" s="3"/>
      <c r="Y11" s="3"/>
      <c r="Z11" s="3"/>
    </row>
    <row r="12" spans="1:26" ht="13.5" customHeight="1">
      <c r="A12" s="3"/>
      <c r="B12" s="95"/>
      <c r="C12" s="95"/>
      <c r="D12" s="95"/>
      <c r="E12" s="95"/>
      <c r="F12" s="95"/>
      <c r="G12" s="95"/>
      <c r="H12" s="95"/>
      <c r="I12" s="95"/>
      <c r="J12" s="3"/>
      <c r="K12" s="3"/>
      <c r="L12" s="3"/>
      <c r="M12" s="3"/>
      <c r="N12" s="3"/>
      <c r="O12" s="3"/>
      <c r="P12" s="3"/>
      <c r="Q12" s="3"/>
      <c r="R12" s="3"/>
      <c r="S12" s="3"/>
      <c r="T12" s="3"/>
      <c r="U12" s="3"/>
      <c r="V12" s="3"/>
      <c r="W12" s="3"/>
      <c r="X12" s="3"/>
      <c r="Y12" s="3"/>
      <c r="Z12" s="3"/>
    </row>
    <row r="13" spans="1:26" ht="13.5" customHeight="1">
      <c r="A13" s="3"/>
      <c r="B13" s="95"/>
      <c r="C13" s="95"/>
      <c r="D13" s="95"/>
      <c r="E13" s="95"/>
      <c r="F13" s="95"/>
      <c r="G13" s="95"/>
      <c r="H13" s="95"/>
      <c r="I13" s="95"/>
      <c r="J13" s="3"/>
      <c r="K13" s="3"/>
      <c r="L13" s="3"/>
      <c r="M13" s="3"/>
      <c r="N13" s="3"/>
      <c r="O13" s="3"/>
      <c r="P13" s="3"/>
      <c r="Q13" s="3"/>
      <c r="R13" s="3"/>
      <c r="S13" s="3"/>
      <c r="T13" s="3"/>
      <c r="U13" s="3"/>
      <c r="V13" s="3"/>
      <c r="W13" s="3"/>
      <c r="X13" s="3"/>
      <c r="Y13" s="3"/>
      <c r="Z13" s="3"/>
    </row>
    <row r="14" spans="1:26" ht="13.5" customHeight="1">
      <c r="A14" s="184" t="s">
        <v>62</v>
      </c>
      <c r="B14" s="3"/>
      <c r="C14" s="3"/>
      <c r="D14" s="95"/>
      <c r="E14" s="95"/>
      <c r="F14" s="95"/>
      <c r="G14" s="502" t="s">
        <v>250</v>
      </c>
      <c r="H14" s="459"/>
      <c r="I14" s="95"/>
      <c r="J14" s="3"/>
      <c r="K14" s="3"/>
      <c r="L14" s="3"/>
      <c r="M14" s="3"/>
      <c r="N14" s="3"/>
      <c r="O14" s="3"/>
      <c r="P14" s="3"/>
      <c r="Q14" s="3"/>
      <c r="R14" s="3"/>
      <c r="S14" s="3"/>
      <c r="T14" s="3"/>
      <c r="U14" s="3"/>
      <c r="V14" s="3"/>
      <c r="W14" s="3"/>
      <c r="X14" s="3"/>
      <c r="Y14" s="3"/>
      <c r="Z14" s="3"/>
    </row>
    <row r="15" spans="1:26" ht="13.5" customHeight="1">
      <c r="A15" s="3"/>
      <c r="B15" s="164"/>
      <c r="C15" s="221" t="s">
        <v>251</v>
      </c>
      <c r="D15" s="28"/>
      <c r="E15" s="95" t="s">
        <v>246</v>
      </c>
      <c r="F15" s="95"/>
      <c r="G15" s="193" t="s">
        <v>252</v>
      </c>
      <c r="H15" s="222"/>
      <c r="I15" s="6" t="s">
        <v>253</v>
      </c>
      <c r="J15" s="3"/>
      <c r="K15" s="3"/>
      <c r="L15" s="3"/>
      <c r="M15" s="3"/>
      <c r="N15" s="3"/>
      <c r="O15" s="3"/>
      <c r="P15" s="3"/>
      <c r="Q15" s="3"/>
      <c r="R15" s="3"/>
      <c r="S15" s="3"/>
      <c r="T15" s="3"/>
      <c r="U15" s="3"/>
      <c r="V15" s="3"/>
      <c r="W15" s="3"/>
      <c r="X15" s="3"/>
      <c r="Y15" s="3"/>
      <c r="Z15" s="3"/>
    </row>
    <row r="16" spans="1:26" ht="13.5" customHeight="1">
      <c r="A16" s="3"/>
      <c r="B16" s="164"/>
      <c r="C16" s="221" t="s">
        <v>254</v>
      </c>
      <c r="D16" s="28"/>
      <c r="E16" s="95" t="s">
        <v>246</v>
      </c>
      <c r="F16" s="223"/>
      <c r="G16" s="193" t="s">
        <v>255</v>
      </c>
      <c r="H16" s="222"/>
      <c r="I16" s="6" t="s">
        <v>253</v>
      </c>
      <c r="J16" s="223"/>
      <c r="K16" s="223"/>
      <c r="L16" s="3"/>
      <c r="M16" s="3"/>
      <c r="N16" s="223"/>
      <c r="O16" s="223"/>
      <c r="P16" s="223"/>
      <c r="Q16" s="223"/>
      <c r="R16" s="223"/>
      <c r="S16" s="223"/>
      <c r="T16" s="223"/>
      <c r="U16" s="223"/>
      <c r="V16" s="223"/>
      <c r="W16" s="223"/>
      <c r="X16" s="223"/>
      <c r="Y16" s="223"/>
      <c r="Z16" s="223"/>
    </row>
    <row r="17" spans="1:26" ht="13.5" customHeight="1">
      <c r="A17" s="223"/>
      <c r="B17" s="224"/>
      <c r="C17" s="225" t="s">
        <v>256</v>
      </c>
      <c r="D17" s="226"/>
      <c r="E17" s="227" t="s">
        <v>257</v>
      </c>
      <c r="F17" s="3"/>
      <c r="G17" s="27" t="s">
        <v>258</v>
      </c>
      <c r="H17" s="228"/>
      <c r="I17" s="6" t="s">
        <v>253</v>
      </c>
      <c r="J17" s="3"/>
      <c r="K17" s="3"/>
      <c r="L17" s="3"/>
      <c r="M17" s="3"/>
      <c r="N17" s="3"/>
      <c r="O17" s="3"/>
      <c r="P17" s="3"/>
      <c r="Q17" s="3"/>
      <c r="R17" s="3"/>
      <c r="S17" s="3"/>
      <c r="T17" s="3"/>
      <c r="U17" s="3"/>
      <c r="V17" s="3"/>
      <c r="W17" s="3"/>
      <c r="X17" s="3"/>
      <c r="Y17" s="3"/>
      <c r="Z17" s="3"/>
    </row>
    <row r="18" spans="1:26" ht="13.5" customHeight="1">
      <c r="A18" s="3"/>
      <c r="B18" s="3"/>
      <c r="C18" s="3"/>
      <c r="D18" s="3"/>
      <c r="E18" s="3"/>
      <c r="F18" s="3"/>
      <c r="G18" s="27" t="s">
        <v>259</v>
      </c>
      <c r="H18" s="228"/>
      <c r="I18" s="6" t="s">
        <v>253</v>
      </c>
      <c r="J18" s="3"/>
      <c r="K18" s="3"/>
      <c r="L18" s="3"/>
      <c r="M18" s="3"/>
      <c r="N18" s="3"/>
      <c r="O18" s="3"/>
      <c r="P18" s="3"/>
      <c r="Q18" s="3"/>
      <c r="R18" s="3"/>
      <c r="S18" s="3"/>
      <c r="T18" s="3"/>
      <c r="U18" s="3"/>
      <c r="V18" s="3"/>
      <c r="W18" s="3"/>
      <c r="X18" s="3"/>
      <c r="Y18" s="3"/>
      <c r="Z18" s="3"/>
    </row>
    <row r="19" spans="1:26" ht="13.5" customHeight="1">
      <c r="A19" s="3"/>
      <c r="B19" s="3"/>
      <c r="C19" s="3"/>
      <c r="D19" s="229"/>
      <c r="E19" s="95"/>
      <c r="F19" s="95"/>
      <c r="G19" s="27" t="s">
        <v>260</v>
      </c>
      <c r="H19" s="228"/>
      <c r="I19" s="95" t="s">
        <v>261</v>
      </c>
      <c r="J19" s="3"/>
      <c r="K19" s="3"/>
      <c r="L19" s="3"/>
      <c r="M19" s="3"/>
      <c r="N19" s="3"/>
      <c r="O19" s="3"/>
      <c r="P19" s="3"/>
      <c r="Q19" s="3"/>
      <c r="R19" s="3"/>
      <c r="S19" s="3"/>
      <c r="T19" s="3"/>
      <c r="U19" s="3"/>
      <c r="V19" s="3"/>
      <c r="W19" s="3"/>
      <c r="X19" s="3"/>
      <c r="Y19" s="3"/>
      <c r="Z19" s="3"/>
    </row>
    <row r="20" spans="1:26" ht="13.5" customHeight="1">
      <c r="A20" s="3"/>
      <c r="B20" s="3"/>
      <c r="C20" s="3"/>
      <c r="D20" s="229"/>
      <c r="E20" s="95"/>
      <c r="F20" s="95"/>
      <c r="G20" s="27"/>
      <c r="H20" s="3"/>
      <c r="I20" s="95"/>
      <c r="J20" s="3"/>
      <c r="K20" s="3"/>
      <c r="L20" s="3"/>
      <c r="M20" s="3"/>
      <c r="N20" s="3"/>
      <c r="O20" s="3"/>
      <c r="P20" s="3"/>
      <c r="Q20" s="3"/>
      <c r="R20" s="3"/>
      <c r="S20" s="3"/>
      <c r="T20" s="3"/>
      <c r="U20" s="3"/>
      <c r="V20" s="3"/>
      <c r="W20" s="3"/>
      <c r="X20" s="3"/>
      <c r="Y20" s="3"/>
      <c r="Z20" s="3"/>
    </row>
    <row r="21" spans="1:26" ht="13.5" customHeight="1">
      <c r="A21" s="3"/>
      <c r="B21" s="3"/>
      <c r="C21" s="3"/>
      <c r="D21" s="229"/>
      <c r="E21" s="95"/>
      <c r="F21" s="95"/>
      <c r="G21" s="27"/>
      <c r="H21" s="3"/>
      <c r="I21" s="95"/>
      <c r="J21" s="3"/>
      <c r="K21" s="3"/>
      <c r="L21" s="3"/>
      <c r="M21" s="3"/>
      <c r="N21" s="3"/>
      <c r="O21" s="3"/>
      <c r="P21" s="3"/>
      <c r="Q21" s="3"/>
      <c r="R21" s="3"/>
      <c r="S21" s="3"/>
      <c r="T21" s="3"/>
      <c r="U21" s="3"/>
      <c r="V21" s="3"/>
      <c r="W21" s="3"/>
      <c r="X21" s="3"/>
      <c r="Y21" s="3"/>
      <c r="Z21" s="3"/>
    </row>
    <row r="22" spans="1:26" ht="13.5" customHeight="1">
      <c r="A22" s="3"/>
      <c r="B22" s="3"/>
      <c r="C22" s="3"/>
      <c r="D22" s="229"/>
      <c r="E22" s="95"/>
      <c r="F22" s="95"/>
      <c r="G22" s="27"/>
      <c r="H22" s="536" t="s">
        <v>129</v>
      </c>
      <c r="I22" s="537" t="s">
        <v>130</v>
      </c>
      <c r="J22" s="3"/>
      <c r="K22" s="3"/>
      <c r="L22" s="3"/>
      <c r="M22" s="3"/>
      <c r="N22" s="3"/>
      <c r="O22" s="3"/>
      <c r="P22" s="3"/>
      <c r="Q22" s="3"/>
      <c r="R22" s="3"/>
      <c r="S22" s="3"/>
      <c r="T22" s="3"/>
      <c r="U22" s="3"/>
      <c r="V22" s="3"/>
      <c r="W22" s="3"/>
      <c r="X22" s="3"/>
      <c r="Y22" s="3"/>
      <c r="Z22" s="3"/>
    </row>
    <row r="23" spans="1:26" ht="13.5" customHeight="1">
      <c r="A23" s="3"/>
      <c r="B23" s="3"/>
      <c r="C23" s="3"/>
      <c r="D23" s="229"/>
      <c r="E23" s="95"/>
      <c r="F23" s="95"/>
      <c r="G23" s="27" t="s">
        <v>262</v>
      </c>
      <c r="H23" s="230" t="str">
        <f>IF('Modified FAA'!G98=0,"",'Modified FAA'!G98)</f>
        <v/>
      </c>
      <c r="I23" s="230" t="str">
        <f>IF('Modified FAA'!N98=0,"",'Modified FAA'!N98)</f>
        <v/>
      </c>
      <c r="J23" s="3" t="s">
        <v>263</v>
      </c>
      <c r="K23" s="3"/>
      <c r="L23" s="3"/>
      <c r="M23" s="3"/>
      <c r="N23" s="3"/>
      <c r="O23" s="3"/>
      <c r="P23" s="3"/>
      <c r="Q23" s="3"/>
      <c r="R23" s="3"/>
      <c r="S23" s="3"/>
      <c r="T23" s="3"/>
      <c r="U23" s="3"/>
      <c r="V23" s="3"/>
      <c r="W23" s="3"/>
      <c r="X23" s="3"/>
      <c r="Y23" s="3"/>
      <c r="Z23" s="3"/>
    </row>
    <row r="24" spans="1:26" ht="13.5" customHeight="1">
      <c r="A24" s="231" t="s">
        <v>264</v>
      </c>
      <c r="B24" s="3"/>
      <c r="C24" s="3"/>
      <c r="D24" s="229"/>
      <c r="E24" s="95"/>
      <c r="F24" s="95"/>
      <c r="G24" s="27" t="s">
        <v>265</v>
      </c>
      <c r="H24" s="230" t="str">
        <f>IF(Hydrograph!E236=0,"",Hydrograph!E236)</f>
        <v/>
      </c>
      <c r="I24" s="230" t="str">
        <f>IF(Hydrograph!I236=0,"",Hydrograph!I236)</f>
        <v/>
      </c>
      <c r="J24" s="3" t="s">
        <v>263</v>
      </c>
      <c r="K24" s="3"/>
      <c r="L24" s="3"/>
      <c r="M24" s="3"/>
      <c r="N24" s="3"/>
      <c r="O24" s="3"/>
      <c r="P24" s="3"/>
      <c r="Q24" s="3"/>
      <c r="R24" s="3"/>
      <c r="S24" s="3"/>
      <c r="T24" s="3"/>
      <c r="U24" s="3"/>
      <c r="V24" s="3"/>
      <c r="W24" s="3"/>
      <c r="X24" s="3"/>
      <c r="Y24" s="3"/>
      <c r="Z24" s="3"/>
    </row>
    <row r="25" spans="1:26" ht="13.5" customHeight="1">
      <c r="A25" s="3"/>
      <c r="B25" s="3"/>
      <c r="C25" s="3"/>
      <c r="D25" s="229"/>
      <c r="E25" s="95"/>
      <c r="F25" s="95"/>
      <c r="G25" s="27" t="s">
        <v>266</v>
      </c>
      <c r="H25" s="232" t="str">
        <f>IF('Full-Spectrum'!E38=0,"",'Full-Spectrum'!E38)</f>
        <v/>
      </c>
      <c r="I25" s="232" t="str">
        <f>IF('Full-Spectrum'!E39=0,"",'Full-Spectrum'!E39)</f>
        <v/>
      </c>
      <c r="J25" s="3" t="s">
        <v>263</v>
      </c>
      <c r="K25" s="3"/>
      <c r="L25" s="3"/>
      <c r="M25" s="3"/>
      <c r="N25" s="3"/>
      <c r="O25" s="3"/>
      <c r="P25" s="3"/>
      <c r="Q25" s="3"/>
      <c r="R25" s="3"/>
      <c r="S25" s="3"/>
      <c r="T25" s="3"/>
      <c r="U25" s="3"/>
      <c r="V25" s="3"/>
      <c r="W25" s="3"/>
      <c r="X25" s="3"/>
      <c r="Y25" s="3"/>
      <c r="Z25" s="3"/>
    </row>
    <row r="26" spans="1:26" ht="13.5" customHeight="1">
      <c r="A26" s="3"/>
      <c r="B26" s="3"/>
      <c r="C26" s="3"/>
      <c r="D26" s="229"/>
      <c r="E26" s="95"/>
      <c r="F26" s="95"/>
      <c r="G26" s="3"/>
      <c r="H26" s="3"/>
      <c r="I26" s="95"/>
      <c r="J26" s="3"/>
      <c r="K26" s="3"/>
      <c r="L26" s="3"/>
      <c r="M26" s="3"/>
      <c r="N26" s="3"/>
      <c r="O26" s="3"/>
      <c r="P26" s="3"/>
      <c r="Q26" s="3"/>
      <c r="R26" s="3"/>
      <c r="S26" s="3"/>
      <c r="T26" s="3"/>
      <c r="U26" s="3"/>
      <c r="V26" s="3"/>
      <c r="W26" s="3"/>
      <c r="X26" s="3"/>
      <c r="Y26" s="3"/>
      <c r="Z26" s="3"/>
    </row>
    <row r="27" spans="1:26" ht="13.5" customHeight="1">
      <c r="A27" s="161" t="s">
        <v>267</v>
      </c>
      <c r="B27" s="161" t="s">
        <v>226</v>
      </c>
      <c r="C27" s="161" t="s">
        <v>268</v>
      </c>
      <c r="D27" s="161" t="s">
        <v>24</v>
      </c>
      <c r="E27" s="161" t="s">
        <v>24</v>
      </c>
      <c r="F27" s="161" t="s">
        <v>269</v>
      </c>
      <c r="G27" s="161" t="s">
        <v>269</v>
      </c>
      <c r="H27" s="161" t="s">
        <v>118</v>
      </c>
      <c r="I27" s="161" t="s">
        <v>269</v>
      </c>
      <c r="J27" s="161" t="s">
        <v>118</v>
      </c>
      <c r="K27" s="161" t="s">
        <v>270</v>
      </c>
      <c r="L27" s="3"/>
      <c r="M27" s="3"/>
      <c r="N27" s="3"/>
      <c r="O27" s="3"/>
      <c r="P27" s="3"/>
      <c r="Q27" s="3"/>
      <c r="R27" s="3"/>
      <c r="S27" s="3"/>
      <c r="T27" s="3"/>
      <c r="U27" s="3"/>
      <c r="V27" s="3"/>
      <c r="W27" s="3"/>
      <c r="X27" s="3"/>
      <c r="Y27" s="3"/>
      <c r="Z27" s="3"/>
    </row>
    <row r="28" spans="1:26" ht="13.5" customHeight="1">
      <c r="A28" s="166" t="s">
        <v>271</v>
      </c>
      <c r="B28" s="166"/>
      <c r="C28" s="166" t="s">
        <v>272</v>
      </c>
      <c r="D28" s="166" t="s">
        <v>273</v>
      </c>
      <c r="E28" s="166" t="s">
        <v>274</v>
      </c>
      <c r="F28" s="166" t="s">
        <v>275</v>
      </c>
      <c r="G28" s="166" t="s">
        <v>275</v>
      </c>
      <c r="H28" s="166" t="s">
        <v>276</v>
      </c>
      <c r="I28" s="166" t="s">
        <v>275</v>
      </c>
      <c r="J28" s="166" t="s">
        <v>276</v>
      </c>
      <c r="K28" s="166" t="s">
        <v>271</v>
      </c>
      <c r="L28" s="3"/>
      <c r="M28" s="3"/>
      <c r="N28" s="3"/>
      <c r="O28" s="3"/>
      <c r="P28" s="3"/>
      <c r="Q28" s="3"/>
      <c r="R28" s="3"/>
      <c r="S28" s="3"/>
      <c r="T28" s="3"/>
      <c r="U28" s="3"/>
      <c r="V28" s="3"/>
      <c r="W28" s="3"/>
      <c r="X28" s="3"/>
      <c r="Y28" s="3"/>
      <c r="Z28" s="3"/>
    </row>
    <row r="29" spans="1:26" ht="13.5" customHeight="1">
      <c r="A29" s="166" t="s">
        <v>277</v>
      </c>
      <c r="B29" s="166"/>
      <c r="C29" s="166" t="s">
        <v>278</v>
      </c>
      <c r="D29" s="166" t="s">
        <v>226</v>
      </c>
      <c r="E29" s="166" t="s">
        <v>226</v>
      </c>
      <c r="F29" s="166" t="s">
        <v>226</v>
      </c>
      <c r="G29" s="166" t="s">
        <v>226</v>
      </c>
      <c r="H29" s="166" t="s">
        <v>226</v>
      </c>
      <c r="I29" s="166" t="s">
        <v>226</v>
      </c>
      <c r="J29" s="166" t="s">
        <v>226</v>
      </c>
      <c r="K29" s="166" t="s">
        <v>277</v>
      </c>
      <c r="L29" s="3"/>
      <c r="M29" s="3"/>
      <c r="N29" s="3"/>
      <c r="O29" s="3"/>
      <c r="P29" s="3"/>
      <c r="Q29" s="3"/>
      <c r="R29" s="3"/>
      <c r="S29" s="3"/>
      <c r="T29" s="3"/>
      <c r="U29" s="3"/>
      <c r="V29" s="3"/>
      <c r="W29" s="3"/>
      <c r="X29" s="3"/>
      <c r="Y29" s="3"/>
      <c r="Z29" s="3"/>
    </row>
    <row r="30" spans="1:26" ht="13.5" customHeight="1">
      <c r="A30" s="166" t="s">
        <v>279</v>
      </c>
      <c r="B30" s="166" t="s">
        <v>246</v>
      </c>
      <c r="C30" s="166" t="s">
        <v>257</v>
      </c>
      <c r="D30" s="166" t="s">
        <v>246</v>
      </c>
      <c r="E30" s="166" t="s">
        <v>246</v>
      </c>
      <c r="F30" s="233" t="s">
        <v>280</v>
      </c>
      <c r="G30" s="233" t="s">
        <v>281</v>
      </c>
      <c r="H30" s="233" t="s">
        <v>282</v>
      </c>
      <c r="I30" s="233" t="s">
        <v>69</v>
      </c>
      <c r="J30" s="233" t="s">
        <v>108</v>
      </c>
      <c r="K30" s="166" t="s">
        <v>283</v>
      </c>
      <c r="L30" s="3"/>
      <c r="M30" s="3"/>
      <c r="N30" s="3"/>
      <c r="O30" s="3"/>
      <c r="P30" s="3"/>
      <c r="Q30" s="3"/>
      <c r="R30" s="3"/>
      <c r="S30" s="3"/>
      <c r="T30" s="3"/>
      <c r="U30" s="3"/>
      <c r="V30" s="3"/>
      <c r="W30" s="3"/>
      <c r="X30" s="3"/>
      <c r="Y30" s="3"/>
      <c r="Z30" s="3"/>
    </row>
    <row r="31" spans="1:26" ht="13.5" customHeight="1">
      <c r="A31" s="535" t="s">
        <v>122</v>
      </c>
      <c r="B31" s="535" t="s">
        <v>122</v>
      </c>
      <c r="C31" s="166" t="s">
        <v>284</v>
      </c>
      <c r="D31" s="535" t="s">
        <v>123</v>
      </c>
      <c r="E31" s="535" t="s">
        <v>123</v>
      </c>
      <c r="F31" s="535" t="s">
        <v>123</v>
      </c>
      <c r="G31" s="538" t="s">
        <v>285</v>
      </c>
      <c r="H31" s="535" t="s">
        <v>123</v>
      </c>
      <c r="I31" s="535" t="s">
        <v>123</v>
      </c>
      <c r="J31" s="535" t="s">
        <v>123</v>
      </c>
      <c r="K31" s="535" t="s">
        <v>286</v>
      </c>
      <c r="L31" s="3"/>
      <c r="M31" s="3"/>
      <c r="N31" s="3"/>
      <c r="O31" s="3"/>
      <c r="P31" s="3"/>
      <c r="Q31" s="3"/>
      <c r="R31" s="3"/>
      <c r="S31" s="3"/>
      <c r="T31" s="3"/>
      <c r="U31" s="3"/>
      <c r="V31" s="3"/>
      <c r="W31" s="3"/>
      <c r="X31" s="3"/>
      <c r="Y31" s="3"/>
      <c r="Z31" s="3"/>
    </row>
    <row r="32" spans="1:26" ht="13.5" customHeight="1">
      <c r="A32" s="139"/>
      <c r="B32" s="28">
        <v>0</v>
      </c>
      <c r="C32" s="539" t="s">
        <v>122</v>
      </c>
      <c r="D32" s="234" t="str">
        <f>IF(B32="","",IF(H19="X","",IF(D15="","",D15)))</f>
        <v/>
      </c>
      <c r="E32" s="235" t="str">
        <f>IF(B32="","",IF(H19="X","",IF(D16="","",D16)))</f>
        <v/>
      </c>
      <c r="F32" s="236" t="str">
        <f t="shared" ref="F32:F75" si="0">IF(B32="","",IF(H$15="",IF(H$16="",IF(H$17="",IF(H$18="","",PI()*E32*D32/4),E32*D32),E32*D32/2),E32*D32/2))</f>
        <v/>
      </c>
      <c r="G32" s="237"/>
      <c r="H32" s="238"/>
      <c r="I32" s="239" t="str">
        <f t="shared" ref="I32:I75" si="1">IF(B32="","",IF(G32="",IF(F32="","",F32/43560),G32/43560))</f>
        <v/>
      </c>
      <c r="J32" s="240">
        <f t="shared" ref="J32:J75" si="2">IF(B32="",#N/A,IF(I32="",0,H32/43560))</f>
        <v>0</v>
      </c>
      <c r="K32" s="241"/>
      <c r="L32" s="3"/>
      <c r="M32" s="3"/>
      <c r="N32" s="3"/>
      <c r="O32" s="3"/>
      <c r="P32" s="3"/>
      <c r="Q32" s="3"/>
      <c r="R32" s="3"/>
      <c r="S32" s="3"/>
      <c r="T32" s="3"/>
      <c r="U32" s="3"/>
      <c r="V32" s="3"/>
      <c r="W32" s="3"/>
      <c r="X32" s="3"/>
      <c r="Y32" s="3"/>
      <c r="Z32" s="3"/>
    </row>
    <row r="33" spans="1:26" ht="13.5" customHeight="1">
      <c r="A33" s="242"/>
      <c r="B33" s="28">
        <v>0.2</v>
      </c>
      <c r="C33" s="218"/>
      <c r="D33" s="243">
        <f t="shared" ref="D33:D75" si="3">IF(B33="","",IF(H$15&lt;&gt;"",D32+(C33*(B33-B32))+((C33*(B33-B32)/(COS(ATAN($D$15/$D$16)))))+($D$17*(B33-B32)*TAN(ATAN($D$15/$D$16))),IF(H$16&lt;&gt;"",D32+(2*(B33-B32)*((C33/(COS(ATAN(0.5*$D$15/$D$16))))+($D$17*TAN(ATAN(0.5*$D$15/$D$16))))),IF(H$17&lt;&gt;"",D32+2*C33*(B33-B32),IF(H$18&lt;&gt;"",D32+2*C33*(B33-B32),0)))))</f>
        <v>0</v>
      </c>
      <c r="E33" s="244">
        <f t="shared" ref="E33:E75" si="4">IF(B33="","",IF(H$15&lt;&gt;"",E32+($D$17*(B33-B32))+((C33*(B33-B32)*(((1/COS(ATAN($D$15/$D$16))))+1)/(TAN(ATAN($D$15/$D$16))))),IF(H$16&lt;&gt;"",E32+($D$17*(B33-B32))+((C33*(B33-B32))/(SIN(ATAN(0.5*$D$15/$D$16)))),IF(H$17&lt;&gt;"",E32+(C33+$D$17)*(B33-B32),IF(H$18&lt;&gt;"",E32+C33*(B33-B32)+$D$17*(B33-B32),0)))))</f>
        <v>0</v>
      </c>
      <c r="F33" s="245" t="str">
        <f t="shared" si="0"/>
        <v/>
      </c>
      <c r="G33" s="246"/>
      <c r="H33" s="247" t="e">
        <f t="shared" ref="H33:H75" si="5">IF(B33="",#N/A,IF(G33="",IF(F33="",#N/A,(0.5*(F33+F32)*(B33-B32)+H32)),0.5*(G33+G32)*(B33-B32)+H32))</f>
        <v>#N/A</v>
      </c>
      <c r="I33" s="248" t="str">
        <f t="shared" si="1"/>
        <v/>
      </c>
      <c r="J33" s="249">
        <f t="shared" si="2"/>
        <v>0</v>
      </c>
      <c r="K33" s="241"/>
      <c r="L33" s="3"/>
      <c r="M33" s="3"/>
      <c r="N33" s="3"/>
      <c r="O33" s="3"/>
      <c r="P33" s="3"/>
      <c r="Q33" s="3"/>
      <c r="R33" s="3"/>
      <c r="S33" s="3"/>
      <c r="T33" s="3"/>
      <c r="U33" s="3"/>
      <c r="V33" s="3"/>
      <c r="W33" s="3"/>
      <c r="X33" s="3"/>
      <c r="Y33" s="3"/>
      <c r="Z33" s="3"/>
    </row>
    <row r="34" spans="1:26" ht="13.5" customHeight="1">
      <c r="A34" s="242"/>
      <c r="B34" s="28">
        <v>0.4</v>
      </c>
      <c r="C34" s="218"/>
      <c r="D34" s="243">
        <f t="shared" si="3"/>
        <v>0</v>
      </c>
      <c r="E34" s="244">
        <f t="shared" si="4"/>
        <v>0</v>
      </c>
      <c r="F34" s="245" t="str">
        <f t="shared" si="0"/>
        <v/>
      </c>
      <c r="G34" s="246"/>
      <c r="H34" s="250" t="e">
        <f t="shared" si="5"/>
        <v>#N/A</v>
      </c>
      <c r="I34" s="248" t="str">
        <f t="shared" si="1"/>
        <v/>
      </c>
      <c r="J34" s="249">
        <f t="shared" si="2"/>
        <v>0</v>
      </c>
      <c r="K34" s="241"/>
      <c r="L34" s="3"/>
      <c r="M34" s="3"/>
      <c r="N34" s="3"/>
      <c r="O34" s="3"/>
      <c r="P34" s="3"/>
      <c r="Q34" s="3"/>
      <c r="R34" s="3"/>
      <c r="S34" s="3"/>
      <c r="T34" s="3"/>
      <c r="U34" s="3"/>
      <c r="V34" s="3"/>
      <c r="W34" s="3"/>
      <c r="X34" s="3"/>
      <c r="Y34" s="3"/>
      <c r="Z34" s="3"/>
    </row>
    <row r="35" spans="1:26" ht="13.5" customHeight="1">
      <c r="A35" s="242"/>
      <c r="B35" s="28">
        <v>0.6</v>
      </c>
      <c r="C35" s="218"/>
      <c r="D35" s="243">
        <f t="shared" si="3"/>
        <v>0</v>
      </c>
      <c r="E35" s="244">
        <f t="shared" si="4"/>
        <v>0</v>
      </c>
      <c r="F35" s="245" t="str">
        <f t="shared" si="0"/>
        <v/>
      </c>
      <c r="G35" s="246"/>
      <c r="H35" s="250" t="e">
        <f t="shared" si="5"/>
        <v>#N/A</v>
      </c>
      <c r="I35" s="248" t="str">
        <f t="shared" si="1"/>
        <v/>
      </c>
      <c r="J35" s="249">
        <f t="shared" si="2"/>
        <v>0</v>
      </c>
      <c r="K35" s="241"/>
      <c r="L35" s="3"/>
      <c r="M35" s="3"/>
      <c r="N35" s="3"/>
      <c r="O35" s="3"/>
      <c r="P35" s="3"/>
      <c r="Q35" s="3"/>
      <c r="R35" s="3"/>
      <c r="S35" s="3"/>
      <c r="T35" s="3"/>
      <c r="U35" s="3"/>
      <c r="V35" s="3"/>
      <c r="W35" s="3"/>
      <c r="X35" s="3"/>
      <c r="Y35" s="3"/>
      <c r="Z35" s="3"/>
    </row>
    <row r="36" spans="1:26" ht="13.5" customHeight="1">
      <c r="A36" s="242"/>
      <c r="B36" s="28">
        <v>0.8</v>
      </c>
      <c r="C36" s="218"/>
      <c r="D36" s="243">
        <f t="shared" si="3"/>
        <v>0</v>
      </c>
      <c r="E36" s="244">
        <f t="shared" si="4"/>
        <v>0</v>
      </c>
      <c r="F36" s="245" t="str">
        <f t="shared" si="0"/>
        <v/>
      </c>
      <c r="G36" s="246"/>
      <c r="H36" s="250" t="e">
        <f t="shared" si="5"/>
        <v>#N/A</v>
      </c>
      <c r="I36" s="248" t="str">
        <f t="shared" si="1"/>
        <v/>
      </c>
      <c r="J36" s="249">
        <f t="shared" si="2"/>
        <v>0</v>
      </c>
      <c r="K36" s="241"/>
      <c r="L36" s="3"/>
      <c r="M36" s="3"/>
      <c r="N36" s="3"/>
      <c r="O36" s="3"/>
      <c r="P36" s="3"/>
      <c r="Q36" s="3"/>
      <c r="R36" s="3"/>
      <c r="S36" s="3"/>
      <c r="T36" s="3"/>
      <c r="U36" s="3"/>
      <c r="V36" s="3"/>
      <c r="W36" s="3"/>
      <c r="X36" s="3"/>
      <c r="Y36" s="3"/>
      <c r="Z36" s="3"/>
    </row>
    <row r="37" spans="1:26" ht="13.5" customHeight="1">
      <c r="A37" s="242"/>
      <c r="B37" s="28">
        <v>1</v>
      </c>
      <c r="C37" s="218"/>
      <c r="D37" s="243">
        <f t="shared" si="3"/>
        <v>0</v>
      </c>
      <c r="E37" s="244">
        <f t="shared" si="4"/>
        <v>0</v>
      </c>
      <c r="F37" s="245" t="str">
        <f t="shared" si="0"/>
        <v/>
      </c>
      <c r="G37" s="246"/>
      <c r="H37" s="250" t="e">
        <f t="shared" si="5"/>
        <v>#N/A</v>
      </c>
      <c r="I37" s="248" t="str">
        <f t="shared" si="1"/>
        <v/>
      </c>
      <c r="J37" s="249">
        <f t="shared" si="2"/>
        <v>0</v>
      </c>
      <c r="K37" s="241"/>
      <c r="L37" s="3"/>
      <c r="M37" s="3"/>
      <c r="N37" s="3"/>
      <c r="O37" s="3"/>
      <c r="P37" s="3"/>
      <c r="Q37" s="3"/>
      <c r="R37" s="3"/>
      <c r="S37" s="3"/>
      <c r="T37" s="3"/>
      <c r="U37" s="3"/>
      <c r="V37" s="3"/>
      <c r="W37" s="3"/>
      <c r="X37" s="3"/>
      <c r="Y37" s="3"/>
      <c r="Z37" s="3"/>
    </row>
    <row r="38" spans="1:26" ht="13.5" customHeight="1">
      <c r="A38" s="242"/>
      <c r="B38" s="28">
        <v>1.2</v>
      </c>
      <c r="C38" s="218"/>
      <c r="D38" s="243">
        <f t="shared" si="3"/>
        <v>0</v>
      </c>
      <c r="E38" s="244">
        <f t="shared" si="4"/>
        <v>0</v>
      </c>
      <c r="F38" s="245" t="str">
        <f t="shared" si="0"/>
        <v/>
      </c>
      <c r="G38" s="246"/>
      <c r="H38" s="250" t="e">
        <f t="shared" si="5"/>
        <v>#N/A</v>
      </c>
      <c r="I38" s="248" t="str">
        <f t="shared" si="1"/>
        <v/>
      </c>
      <c r="J38" s="249">
        <f t="shared" si="2"/>
        <v>0</v>
      </c>
      <c r="K38" s="241"/>
      <c r="L38" s="3"/>
      <c r="M38" s="3"/>
      <c r="N38" s="3"/>
      <c r="O38" s="3"/>
      <c r="P38" s="3"/>
      <c r="Q38" s="3"/>
      <c r="R38" s="3"/>
      <c r="S38" s="3"/>
      <c r="T38" s="3"/>
      <c r="U38" s="3"/>
      <c r="V38" s="3"/>
      <c r="W38" s="3"/>
      <c r="X38" s="3"/>
      <c r="Y38" s="3"/>
      <c r="Z38" s="3"/>
    </row>
    <row r="39" spans="1:26" ht="13.5" customHeight="1">
      <c r="A39" s="242"/>
      <c r="B39" s="28">
        <v>1.4</v>
      </c>
      <c r="C39" s="218"/>
      <c r="D39" s="243">
        <f t="shared" si="3"/>
        <v>0</v>
      </c>
      <c r="E39" s="244">
        <f t="shared" si="4"/>
        <v>0</v>
      </c>
      <c r="F39" s="245" t="str">
        <f t="shared" si="0"/>
        <v/>
      </c>
      <c r="G39" s="246"/>
      <c r="H39" s="250" t="e">
        <f t="shared" si="5"/>
        <v>#N/A</v>
      </c>
      <c r="I39" s="248" t="str">
        <f t="shared" si="1"/>
        <v/>
      </c>
      <c r="J39" s="249">
        <f t="shared" si="2"/>
        <v>0</v>
      </c>
      <c r="K39" s="241"/>
      <c r="L39" s="3"/>
      <c r="M39" s="3"/>
      <c r="N39" s="3"/>
      <c r="O39" s="3"/>
      <c r="P39" s="3"/>
      <c r="Q39" s="3"/>
      <c r="R39" s="3"/>
      <c r="S39" s="3"/>
      <c r="T39" s="3"/>
      <c r="U39" s="3"/>
      <c r="V39" s="3"/>
      <c r="W39" s="3"/>
      <c r="X39" s="3"/>
      <c r="Y39" s="3"/>
      <c r="Z39" s="3"/>
    </row>
    <row r="40" spans="1:26" ht="13.5" customHeight="1">
      <c r="A40" s="242"/>
      <c r="B40" s="28">
        <v>1.6</v>
      </c>
      <c r="C40" s="218"/>
      <c r="D40" s="243">
        <f t="shared" si="3"/>
        <v>0</v>
      </c>
      <c r="E40" s="244">
        <f t="shared" si="4"/>
        <v>0</v>
      </c>
      <c r="F40" s="245" t="str">
        <f t="shared" si="0"/>
        <v/>
      </c>
      <c r="G40" s="246"/>
      <c r="H40" s="250" t="e">
        <f t="shared" si="5"/>
        <v>#N/A</v>
      </c>
      <c r="I40" s="248" t="str">
        <f t="shared" si="1"/>
        <v/>
      </c>
      <c r="J40" s="249">
        <f t="shared" si="2"/>
        <v>0</v>
      </c>
      <c r="K40" s="241"/>
      <c r="L40" s="3"/>
      <c r="M40" s="3"/>
      <c r="N40" s="3"/>
      <c r="O40" s="3"/>
      <c r="P40" s="3"/>
      <c r="Q40" s="3"/>
      <c r="R40" s="3"/>
      <c r="S40" s="3"/>
      <c r="T40" s="3"/>
      <c r="U40" s="3"/>
      <c r="V40" s="3"/>
      <c r="W40" s="3"/>
      <c r="X40" s="3"/>
      <c r="Y40" s="3"/>
      <c r="Z40" s="3"/>
    </row>
    <row r="41" spans="1:26" ht="13.5" customHeight="1">
      <c r="A41" s="242"/>
      <c r="B41" s="28">
        <v>1.8</v>
      </c>
      <c r="C41" s="218"/>
      <c r="D41" s="243">
        <f t="shared" si="3"/>
        <v>0</v>
      </c>
      <c r="E41" s="244">
        <f t="shared" si="4"/>
        <v>0</v>
      </c>
      <c r="F41" s="245" t="str">
        <f t="shared" si="0"/>
        <v/>
      </c>
      <c r="G41" s="246"/>
      <c r="H41" s="250" t="e">
        <f t="shared" si="5"/>
        <v>#N/A</v>
      </c>
      <c r="I41" s="248" t="str">
        <f t="shared" si="1"/>
        <v/>
      </c>
      <c r="J41" s="249">
        <f t="shared" si="2"/>
        <v>0</v>
      </c>
      <c r="K41" s="241"/>
      <c r="L41" s="3"/>
      <c r="M41" s="3"/>
      <c r="N41" s="3"/>
      <c r="O41" s="3"/>
      <c r="P41" s="3"/>
      <c r="Q41" s="3"/>
      <c r="R41" s="3"/>
      <c r="S41" s="3"/>
      <c r="T41" s="3"/>
      <c r="U41" s="3"/>
      <c r="V41" s="3"/>
      <c r="W41" s="3"/>
      <c r="X41" s="3"/>
      <c r="Y41" s="3"/>
      <c r="Z41" s="3"/>
    </row>
    <row r="42" spans="1:26" ht="13.5" customHeight="1">
      <c r="A42" s="242"/>
      <c r="B42" s="28">
        <v>2</v>
      </c>
      <c r="C42" s="218"/>
      <c r="D42" s="243">
        <f t="shared" si="3"/>
        <v>0</v>
      </c>
      <c r="E42" s="244">
        <f t="shared" si="4"/>
        <v>0</v>
      </c>
      <c r="F42" s="245" t="str">
        <f t="shared" si="0"/>
        <v/>
      </c>
      <c r="G42" s="246"/>
      <c r="H42" s="250" t="e">
        <f t="shared" si="5"/>
        <v>#N/A</v>
      </c>
      <c r="I42" s="248" t="str">
        <f t="shared" si="1"/>
        <v/>
      </c>
      <c r="J42" s="249">
        <f t="shared" si="2"/>
        <v>0</v>
      </c>
      <c r="K42" s="241"/>
      <c r="L42" s="3"/>
      <c r="M42" s="3"/>
      <c r="N42" s="3"/>
      <c r="O42" s="3"/>
      <c r="P42" s="3"/>
      <c r="Q42" s="3"/>
      <c r="R42" s="3"/>
      <c r="S42" s="3"/>
      <c r="T42" s="3"/>
      <c r="U42" s="3"/>
      <c r="V42" s="3"/>
      <c r="W42" s="3"/>
      <c r="X42" s="3"/>
      <c r="Y42" s="3"/>
      <c r="Z42" s="3"/>
    </row>
    <row r="43" spans="1:26" ht="13.5" customHeight="1">
      <c r="A43" s="242"/>
      <c r="B43" s="28">
        <v>2.2000000000000002</v>
      </c>
      <c r="C43" s="218"/>
      <c r="D43" s="243">
        <f t="shared" si="3"/>
        <v>0</v>
      </c>
      <c r="E43" s="244">
        <f t="shared" si="4"/>
        <v>0</v>
      </c>
      <c r="F43" s="245" t="str">
        <f t="shared" si="0"/>
        <v/>
      </c>
      <c r="G43" s="246"/>
      <c r="H43" s="250" t="e">
        <f t="shared" si="5"/>
        <v>#N/A</v>
      </c>
      <c r="I43" s="248" t="str">
        <f t="shared" si="1"/>
        <v/>
      </c>
      <c r="J43" s="249">
        <f t="shared" si="2"/>
        <v>0</v>
      </c>
      <c r="K43" s="241"/>
      <c r="L43" s="3"/>
      <c r="M43" s="3"/>
      <c r="N43" s="3"/>
      <c r="O43" s="3"/>
      <c r="P43" s="3"/>
      <c r="Q43" s="3"/>
      <c r="R43" s="3"/>
      <c r="S43" s="3"/>
      <c r="T43" s="3"/>
      <c r="U43" s="3"/>
      <c r="V43" s="3"/>
      <c r="W43" s="3"/>
      <c r="X43" s="3"/>
      <c r="Y43" s="3"/>
      <c r="Z43" s="3"/>
    </row>
    <row r="44" spans="1:26" ht="13.5" customHeight="1">
      <c r="A44" s="242"/>
      <c r="B44" s="28">
        <v>2.4</v>
      </c>
      <c r="C44" s="218"/>
      <c r="D44" s="243">
        <f t="shared" si="3"/>
        <v>0</v>
      </c>
      <c r="E44" s="244">
        <f t="shared" si="4"/>
        <v>0</v>
      </c>
      <c r="F44" s="245" t="str">
        <f t="shared" si="0"/>
        <v/>
      </c>
      <c r="G44" s="246"/>
      <c r="H44" s="250" t="e">
        <f t="shared" si="5"/>
        <v>#N/A</v>
      </c>
      <c r="I44" s="248" t="str">
        <f t="shared" si="1"/>
        <v/>
      </c>
      <c r="J44" s="249">
        <f t="shared" si="2"/>
        <v>0</v>
      </c>
      <c r="K44" s="241"/>
      <c r="L44" s="3"/>
      <c r="M44" s="3"/>
      <c r="N44" s="3"/>
      <c r="O44" s="3"/>
      <c r="P44" s="3"/>
      <c r="Q44" s="3"/>
      <c r="R44" s="3"/>
      <c r="S44" s="3"/>
      <c r="T44" s="3"/>
      <c r="U44" s="3"/>
      <c r="V44" s="3"/>
      <c r="W44" s="3"/>
      <c r="X44" s="3"/>
      <c r="Y44" s="3"/>
      <c r="Z44" s="3"/>
    </row>
    <row r="45" spans="1:26" ht="13.5" customHeight="1">
      <c r="A45" s="242"/>
      <c r="B45" s="28">
        <v>2.6</v>
      </c>
      <c r="C45" s="218"/>
      <c r="D45" s="243">
        <f t="shared" si="3"/>
        <v>0</v>
      </c>
      <c r="E45" s="244">
        <f t="shared" si="4"/>
        <v>0</v>
      </c>
      <c r="F45" s="245" t="str">
        <f t="shared" si="0"/>
        <v/>
      </c>
      <c r="G45" s="246"/>
      <c r="H45" s="250" t="e">
        <f t="shared" si="5"/>
        <v>#N/A</v>
      </c>
      <c r="I45" s="248" t="str">
        <f t="shared" si="1"/>
        <v/>
      </c>
      <c r="J45" s="249">
        <f t="shared" si="2"/>
        <v>0</v>
      </c>
      <c r="K45" s="241"/>
      <c r="L45" s="3"/>
      <c r="M45" s="3"/>
      <c r="N45" s="3"/>
      <c r="O45" s="3"/>
      <c r="P45" s="3"/>
      <c r="Q45" s="3"/>
      <c r="R45" s="3"/>
      <c r="S45" s="3"/>
      <c r="T45" s="3"/>
      <c r="U45" s="3"/>
      <c r="V45" s="3"/>
      <c r="W45" s="3"/>
      <c r="X45" s="3"/>
      <c r="Y45" s="3"/>
      <c r="Z45" s="3"/>
    </row>
    <row r="46" spans="1:26" ht="13.5" customHeight="1">
      <c r="A46" s="242"/>
      <c r="B46" s="28">
        <v>2.8</v>
      </c>
      <c r="C46" s="218"/>
      <c r="D46" s="243">
        <f t="shared" si="3"/>
        <v>0</v>
      </c>
      <c r="E46" s="244">
        <f t="shared" si="4"/>
        <v>0</v>
      </c>
      <c r="F46" s="245" t="str">
        <f t="shared" si="0"/>
        <v/>
      </c>
      <c r="G46" s="246"/>
      <c r="H46" s="250" t="e">
        <f t="shared" si="5"/>
        <v>#N/A</v>
      </c>
      <c r="I46" s="248" t="str">
        <f t="shared" si="1"/>
        <v/>
      </c>
      <c r="J46" s="249">
        <f t="shared" si="2"/>
        <v>0</v>
      </c>
      <c r="K46" s="241"/>
      <c r="L46" s="3"/>
      <c r="M46" s="3"/>
      <c r="N46" s="3"/>
      <c r="O46" s="3"/>
      <c r="P46" s="3"/>
      <c r="Q46" s="3"/>
      <c r="R46" s="3"/>
      <c r="S46" s="3"/>
      <c r="T46" s="3"/>
      <c r="U46" s="3"/>
      <c r="V46" s="3"/>
      <c r="W46" s="3"/>
      <c r="X46" s="3"/>
      <c r="Y46" s="3"/>
      <c r="Z46" s="3"/>
    </row>
    <row r="47" spans="1:26" ht="13.5" customHeight="1">
      <c r="A47" s="242"/>
      <c r="B47" s="28">
        <v>3</v>
      </c>
      <c r="C47" s="218"/>
      <c r="D47" s="243">
        <f t="shared" si="3"/>
        <v>0</v>
      </c>
      <c r="E47" s="244">
        <f t="shared" si="4"/>
        <v>0</v>
      </c>
      <c r="F47" s="245" t="str">
        <f t="shared" si="0"/>
        <v/>
      </c>
      <c r="G47" s="246"/>
      <c r="H47" s="250" t="e">
        <f t="shared" si="5"/>
        <v>#N/A</v>
      </c>
      <c r="I47" s="248" t="str">
        <f t="shared" si="1"/>
        <v/>
      </c>
      <c r="J47" s="249">
        <f t="shared" si="2"/>
        <v>0</v>
      </c>
      <c r="K47" s="241"/>
      <c r="L47" s="3"/>
      <c r="M47" s="3"/>
      <c r="N47" s="3"/>
      <c r="O47" s="3"/>
      <c r="P47" s="3"/>
      <c r="Q47" s="3"/>
      <c r="R47" s="3"/>
      <c r="S47" s="3"/>
      <c r="T47" s="3"/>
      <c r="U47" s="3"/>
      <c r="V47" s="3"/>
      <c r="W47" s="3"/>
      <c r="X47" s="3"/>
      <c r="Y47" s="3"/>
      <c r="Z47" s="3"/>
    </row>
    <row r="48" spans="1:26" ht="13.5" customHeight="1">
      <c r="A48" s="242"/>
      <c r="B48" s="28">
        <v>3.2</v>
      </c>
      <c r="C48" s="218"/>
      <c r="D48" s="243">
        <f t="shared" si="3"/>
        <v>0</v>
      </c>
      <c r="E48" s="244">
        <f t="shared" si="4"/>
        <v>0</v>
      </c>
      <c r="F48" s="245" t="str">
        <f t="shared" si="0"/>
        <v/>
      </c>
      <c r="G48" s="246"/>
      <c r="H48" s="250" t="e">
        <f t="shared" si="5"/>
        <v>#N/A</v>
      </c>
      <c r="I48" s="248" t="str">
        <f t="shared" si="1"/>
        <v/>
      </c>
      <c r="J48" s="249">
        <f t="shared" si="2"/>
        <v>0</v>
      </c>
      <c r="K48" s="241"/>
      <c r="L48" s="3"/>
      <c r="M48" s="3"/>
      <c r="N48" s="3"/>
      <c r="O48" s="3"/>
      <c r="P48" s="3"/>
      <c r="Q48" s="3"/>
      <c r="R48" s="3"/>
      <c r="S48" s="3"/>
      <c r="T48" s="3"/>
      <c r="U48" s="3"/>
      <c r="V48" s="3"/>
      <c r="W48" s="3"/>
      <c r="X48" s="3"/>
      <c r="Y48" s="3"/>
      <c r="Z48" s="3"/>
    </row>
    <row r="49" spans="1:26" ht="13.5" customHeight="1">
      <c r="A49" s="242"/>
      <c r="B49" s="28">
        <v>3.4</v>
      </c>
      <c r="C49" s="218"/>
      <c r="D49" s="243">
        <f t="shared" si="3"/>
        <v>0</v>
      </c>
      <c r="E49" s="244">
        <f t="shared" si="4"/>
        <v>0</v>
      </c>
      <c r="F49" s="245" t="str">
        <f t="shared" si="0"/>
        <v/>
      </c>
      <c r="G49" s="246"/>
      <c r="H49" s="250" t="e">
        <f t="shared" si="5"/>
        <v>#N/A</v>
      </c>
      <c r="I49" s="248" t="str">
        <f t="shared" si="1"/>
        <v/>
      </c>
      <c r="J49" s="249">
        <f t="shared" si="2"/>
        <v>0</v>
      </c>
      <c r="K49" s="241"/>
      <c r="L49" s="3"/>
      <c r="M49" s="3"/>
      <c r="N49" s="3"/>
      <c r="O49" s="3"/>
      <c r="P49" s="3"/>
      <c r="Q49" s="3"/>
      <c r="R49" s="3"/>
      <c r="S49" s="3"/>
      <c r="T49" s="3"/>
      <c r="U49" s="3"/>
      <c r="V49" s="3"/>
      <c r="W49" s="3"/>
      <c r="X49" s="3"/>
      <c r="Y49" s="3"/>
      <c r="Z49" s="3"/>
    </row>
    <row r="50" spans="1:26" ht="13.5" customHeight="1">
      <c r="A50" s="242"/>
      <c r="B50" s="28">
        <v>3.6</v>
      </c>
      <c r="C50" s="218"/>
      <c r="D50" s="243">
        <f t="shared" si="3"/>
        <v>0</v>
      </c>
      <c r="E50" s="244">
        <f t="shared" si="4"/>
        <v>0</v>
      </c>
      <c r="F50" s="245" t="str">
        <f t="shared" si="0"/>
        <v/>
      </c>
      <c r="G50" s="246"/>
      <c r="H50" s="250" t="e">
        <f t="shared" si="5"/>
        <v>#N/A</v>
      </c>
      <c r="I50" s="248" t="str">
        <f t="shared" si="1"/>
        <v/>
      </c>
      <c r="J50" s="249">
        <f t="shared" si="2"/>
        <v>0</v>
      </c>
      <c r="K50" s="241"/>
      <c r="L50" s="3"/>
      <c r="M50" s="3"/>
      <c r="N50" s="3"/>
      <c r="O50" s="3"/>
      <c r="P50" s="3"/>
      <c r="Q50" s="3"/>
      <c r="R50" s="3"/>
      <c r="S50" s="3"/>
      <c r="T50" s="3"/>
      <c r="U50" s="3"/>
      <c r="V50" s="3"/>
      <c r="W50" s="3"/>
      <c r="X50" s="3"/>
      <c r="Y50" s="3"/>
      <c r="Z50" s="3"/>
    </row>
    <row r="51" spans="1:26" ht="13.5" customHeight="1">
      <c r="A51" s="242"/>
      <c r="B51" s="28">
        <v>3.8</v>
      </c>
      <c r="C51" s="218"/>
      <c r="D51" s="243">
        <f t="shared" si="3"/>
        <v>0</v>
      </c>
      <c r="E51" s="244">
        <f t="shared" si="4"/>
        <v>0</v>
      </c>
      <c r="F51" s="245" t="str">
        <f t="shared" si="0"/>
        <v/>
      </c>
      <c r="G51" s="246"/>
      <c r="H51" s="250" t="e">
        <f t="shared" si="5"/>
        <v>#N/A</v>
      </c>
      <c r="I51" s="248" t="str">
        <f t="shared" si="1"/>
        <v/>
      </c>
      <c r="J51" s="249">
        <f t="shared" si="2"/>
        <v>0</v>
      </c>
      <c r="K51" s="241"/>
      <c r="L51" s="3"/>
      <c r="M51" s="3"/>
      <c r="N51" s="3"/>
      <c r="O51" s="3"/>
      <c r="P51" s="3"/>
      <c r="Q51" s="3"/>
      <c r="R51" s="3"/>
      <c r="S51" s="3"/>
      <c r="T51" s="3"/>
      <c r="U51" s="3"/>
      <c r="V51" s="3"/>
      <c r="W51" s="3"/>
      <c r="X51" s="3"/>
      <c r="Y51" s="3"/>
      <c r="Z51" s="3"/>
    </row>
    <row r="52" spans="1:26" ht="13.5" customHeight="1">
      <c r="A52" s="242"/>
      <c r="B52" s="28">
        <v>4</v>
      </c>
      <c r="C52" s="218"/>
      <c r="D52" s="243">
        <f t="shared" si="3"/>
        <v>0</v>
      </c>
      <c r="E52" s="244">
        <f t="shared" si="4"/>
        <v>0</v>
      </c>
      <c r="F52" s="245" t="str">
        <f t="shared" si="0"/>
        <v/>
      </c>
      <c r="G52" s="246"/>
      <c r="H52" s="250" t="e">
        <f t="shared" si="5"/>
        <v>#N/A</v>
      </c>
      <c r="I52" s="248" t="str">
        <f t="shared" si="1"/>
        <v/>
      </c>
      <c r="J52" s="249">
        <f t="shared" si="2"/>
        <v>0</v>
      </c>
      <c r="K52" s="241"/>
      <c r="L52" s="3"/>
      <c r="M52" s="3"/>
      <c r="N52" s="3"/>
      <c r="O52" s="3"/>
      <c r="P52" s="3"/>
      <c r="Q52" s="3"/>
      <c r="R52" s="3"/>
      <c r="S52" s="3"/>
      <c r="T52" s="3"/>
      <c r="U52" s="3"/>
      <c r="V52" s="3"/>
      <c r="W52" s="3"/>
      <c r="X52" s="3"/>
      <c r="Y52" s="3"/>
      <c r="Z52" s="3"/>
    </row>
    <row r="53" spans="1:26" ht="13.5" customHeight="1">
      <c r="A53" s="242"/>
      <c r="B53" s="28">
        <v>4.2</v>
      </c>
      <c r="C53" s="218"/>
      <c r="D53" s="243">
        <f t="shared" si="3"/>
        <v>0</v>
      </c>
      <c r="E53" s="244">
        <f t="shared" si="4"/>
        <v>0</v>
      </c>
      <c r="F53" s="245" t="str">
        <f t="shared" si="0"/>
        <v/>
      </c>
      <c r="G53" s="246"/>
      <c r="H53" s="250" t="e">
        <f t="shared" si="5"/>
        <v>#N/A</v>
      </c>
      <c r="I53" s="248" t="str">
        <f t="shared" si="1"/>
        <v/>
      </c>
      <c r="J53" s="249">
        <f t="shared" si="2"/>
        <v>0</v>
      </c>
      <c r="K53" s="241"/>
      <c r="L53" s="3"/>
      <c r="M53" s="3"/>
      <c r="N53" s="3"/>
      <c r="O53" s="3"/>
      <c r="P53" s="3"/>
      <c r="Q53" s="3"/>
      <c r="R53" s="3"/>
      <c r="S53" s="3"/>
      <c r="T53" s="3"/>
      <c r="U53" s="3"/>
      <c r="V53" s="3"/>
      <c r="W53" s="3"/>
      <c r="X53" s="3"/>
      <c r="Y53" s="3"/>
      <c r="Z53" s="3"/>
    </row>
    <row r="54" spans="1:26" ht="13.5" customHeight="1">
      <c r="A54" s="242"/>
      <c r="B54" s="28">
        <v>4.4000000000000004</v>
      </c>
      <c r="C54" s="218"/>
      <c r="D54" s="243">
        <f t="shared" si="3"/>
        <v>0</v>
      </c>
      <c r="E54" s="244">
        <f t="shared" si="4"/>
        <v>0</v>
      </c>
      <c r="F54" s="245" t="str">
        <f t="shared" si="0"/>
        <v/>
      </c>
      <c r="G54" s="246"/>
      <c r="H54" s="250" t="e">
        <f t="shared" si="5"/>
        <v>#N/A</v>
      </c>
      <c r="I54" s="248" t="str">
        <f t="shared" si="1"/>
        <v/>
      </c>
      <c r="J54" s="249">
        <f t="shared" si="2"/>
        <v>0</v>
      </c>
      <c r="K54" s="241"/>
      <c r="L54" s="3"/>
      <c r="M54" s="3"/>
      <c r="N54" s="3"/>
      <c r="O54" s="3"/>
      <c r="P54" s="3"/>
      <c r="Q54" s="3"/>
      <c r="R54" s="3"/>
      <c r="S54" s="3"/>
      <c r="T54" s="3"/>
      <c r="U54" s="3"/>
      <c r="V54" s="3"/>
      <c r="W54" s="3"/>
      <c r="X54" s="3"/>
      <c r="Y54" s="3"/>
      <c r="Z54" s="3"/>
    </row>
    <row r="55" spans="1:26" ht="13.5" customHeight="1">
      <c r="A55" s="242"/>
      <c r="B55" s="28">
        <v>4.5999999999999996</v>
      </c>
      <c r="C55" s="218"/>
      <c r="D55" s="243">
        <f t="shared" si="3"/>
        <v>0</v>
      </c>
      <c r="E55" s="244">
        <f t="shared" si="4"/>
        <v>0</v>
      </c>
      <c r="F55" s="245" t="str">
        <f t="shared" si="0"/>
        <v/>
      </c>
      <c r="G55" s="246"/>
      <c r="H55" s="250" t="e">
        <f t="shared" si="5"/>
        <v>#N/A</v>
      </c>
      <c r="I55" s="248" t="str">
        <f t="shared" si="1"/>
        <v/>
      </c>
      <c r="J55" s="249">
        <f t="shared" si="2"/>
        <v>0</v>
      </c>
      <c r="K55" s="241"/>
      <c r="L55" s="3"/>
      <c r="M55" s="3"/>
      <c r="N55" s="3"/>
      <c r="O55" s="3"/>
      <c r="P55" s="3"/>
      <c r="Q55" s="3"/>
      <c r="R55" s="3"/>
      <c r="S55" s="3"/>
      <c r="T55" s="3"/>
      <c r="U55" s="3"/>
      <c r="V55" s="3"/>
      <c r="W55" s="3"/>
      <c r="X55" s="3"/>
      <c r="Y55" s="3"/>
      <c r="Z55" s="3"/>
    </row>
    <row r="56" spans="1:26" ht="13.5" customHeight="1">
      <c r="A56" s="242"/>
      <c r="B56" s="28">
        <v>4.8</v>
      </c>
      <c r="C56" s="218"/>
      <c r="D56" s="243">
        <f t="shared" si="3"/>
        <v>0</v>
      </c>
      <c r="E56" s="244">
        <f t="shared" si="4"/>
        <v>0</v>
      </c>
      <c r="F56" s="245" t="str">
        <f t="shared" si="0"/>
        <v/>
      </c>
      <c r="G56" s="246"/>
      <c r="H56" s="250" t="e">
        <f t="shared" si="5"/>
        <v>#N/A</v>
      </c>
      <c r="I56" s="248" t="str">
        <f t="shared" si="1"/>
        <v/>
      </c>
      <c r="J56" s="249">
        <f t="shared" si="2"/>
        <v>0</v>
      </c>
      <c r="K56" s="241"/>
      <c r="L56" s="3"/>
      <c r="M56" s="3"/>
      <c r="N56" s="3"/>
      <c r="O56" s="3"/>
      <c r="P56" s="3"/>
      <c r="Q56" s="3"/>
      <c r="R56" s="3"/>
      <c r="S56" s="3"/>
      <c r="T56" s="3"/>
      <c r="U56" s="3"/>
      <c r="V56" s="3"/>
      <c r="W56" s="3"/>
      <c r="X56" s="3"/>
      <c r="Y56" s="3"/>
      <c r="Z56" s="3"/>
    </row>
    <row r="57" spans="1:26" ht="13.5" customHeight="1">
      <c r="A57" s="242"/>
      <c r="B57" s="28">
        <v>5</v>
      </c>
      <c r="C57" s="218"/>
      <c r="D57" s="243">
        <f t="shared" si="3"/>
        <v>0</v>
      </c>
      <c r="E57" s="244">
        <f t="shared" si="4"/>
        <v>0</v>
      </c>
      <c r="F57" s="245" t="str">
        <f t="shared" si="0"/>
        <v/>
      </c>
      <c r="G57" s="246"/>
      <c r="H57" s="250" t="e">
        <f t="shared" si="5"/>
        <v>#N/A</v>
      </c>
      <c r="I57" s="248" t="str">
        <f t="shared" si="1"/>
        <v/>
      </c>
      <c r="J57" s="249">
        <f t="shared" si="2"/>
        <v>0</v>
      </c>
      <c r="K57" s="241"/>
      <c r="L57" s="3"/>
      <c r="M57" s="3"/>
      <c r="N57" s="3"/>
      <c r="O57" s="3"/>
      <c r="P57" s="3"/>
      <c r="Q57" s="3"/>
      <c r="R57" s="3"/>
      <c r="S57" s="3"/>
      <c r="T57" s="3"/>
      <c r="U57" s="3"/>
      <c r="V57" s="3"/>
      <c r="W57" s="3"/>
      <c r="X57" s="3"/>
      <c r="Y57" s="3"/>
      <c r="Z57" s="3"/>
    </row>
    <row r="58" spans="1:26" ht="13.5" customHeight="1">
      <c r="A58" s="242"/>
      <c r="B58" s="28">
        <v>5.2</v>
      </c>
      <c r="C58" s="218"/>
      <c r="D58" s="243">
        <f t="shared" si="3"/>
        <v>0</v>
      </c>
      <c r="E58" s="244">
        <f t="shared" si="4"/>
        <v>0</v>
      </c>
      <c r="F58" s="245" t="str">
        <f t="shared" si="0"/>
        <v/>
      </c>
      <c r="G58" s="246"/>
      <c r="H58" s="250" t="e">
        <f t="shared" si="5"/>
        <v>#N/A</v>
      </c>
      <c r="I58" s="248" t="str">
        <f t="shared" si="1"/>
        <v/>
      </c>
      <c r="J58" s="249">
        <f t="shared" si="2"/>
        <v>0</v>
      </c>
      <c r="K58" s="241"/>
      <c r="L58" s="3"/>
      <c r="M58" s="3"/>
      <c r="N58" s="3"/>
      <c r="O58" s="3"/>
      <c r="P58" s="3"/>
      <c r="Q58" s="3"/>
      <c r="R58" s="3"/>
      <c r="S58" s="3"/>
      <c r="T58" s="3"/>
      <c r="U58" s="3"/>
      <c r="V58" s="3"/>
      <c r="W58" s="3"/>
      <c r="X58" s="3"/>
      <c r="Y58" s="3"/>
      <c r="Z58" s="3"/>
    </row>
    <row r="59" spans="1:26" ht="13.5" customHeight="1">
      <c r="A59" s="242"/>
      <c r="B59" s="28">
        <v>5.4</v>
      </c>
      <c r="C59" s="218"/>
      <c r="D59" s="243">
        <f t="shared" si="3"/>
        <v>0</v>
      </c>
      <c r="E59" s="244">
        <f t="shared" si="4"/>
        <v>0</v>
      </c>
      <c r="F59" s="245" t="str">
        <f t="shared" si="0"/>
        <v/>
      </c>
      <c r="G59" s="246"/>
      <c r="H59" s="250" t="e">
        <f t="shared" si="5"/>
        <v>#N/A</v>
      </c>
      <c r="I59" s="248" t="str">
        <f t="shared" si="1"/>
        <v/>
      </c>
      <c r="J59" s="249">
        <f t="shared" si="2"/>
        <v>0</v>
      </c>
      <c r="K59" s="241"/>
      <c r="L59" s="3"/>
      <c r="M59" s="3"/>
      <c r="N59" s="3"/>
      <c r="O59" s="3"/>
      <c r="P59" s="3"/>
      <c r="Q59" s="3"/>
      <c r="R59" s="3"/>
      <c r="S59" s="3"/>
      <c r="T59" s="3"/>
      <c r="U59" s="3"/>
      <c r="V59" s="3"/>
      <c r="W59" s="3"/>
      <c r="X59" s="3"/>
      <c r="Y59" s="3"/>
      <c r="Z59" s="3"/>
    </row>
    <row r="60" spans="1:26" ht="13.5" customHeight="1">
      <c r="A60" s="242"/>
      <c r="B60" s="28">
        <v>5.6</v>
      </c>
      <c r="C60" s="218"/>
      <c r="D60" s="243">
        <f t="shared" si="3"/>
        <v>0</v>
      </c>
      <c r="E60" s="244">
        <f t="shared" si="4"/>
        <v>0</v>
      </c>
      <c r="F60" s="245" t="str">
        <f t="shared" si="0"/>
        <v/>
      </c>
      <c r="G60" s="246"/>
      <c r="H60" s="250" t="e">
        <f t="shared" si="5"/>
        <v>#N/A</v>
      </c>
      <c r="I60" s="248" t="str">
        <f t="shared" si="1"/>
        <v/>
      </c>
      <c r="J60" s="249">
        <f t="shared" si="2"/>
        <v>0</v>
      </c>
      <c r="K60" s="241"/>
      <c r="L60" s="3"/>
      <c r="M60" s="3"/>
      <c r="N60" s="3"/>
      <c r="O60" s="3"/>
      <c r="P60" s="3"/>
      <c r="Q60" s="3"/>
      <c r="R60" s="3"/>
      <c r="S60" s="3"/>
      <c r="T60" s="3"/>
      <c r="U60" s="3"/>
      <c r="V60" s="3"/>
      <c r="W60" s="3"/>
      <c r="X60" s="3"/>
      <c r="Y60" s="3"/>
      <c r="Z60" s="3"/>
    </row>
    <row r="61" spans="1:26" ht="13.5" customHeight="1">
      <c r="A61" s="242"/>
      <c r="B61" s="28">
        <v>5.8</v>
      </c>
      <c r="C61" s="218"/>
      <c r="D61" s="243">
        <f t="shared" si="3"/>
        <v>0</v>
      </c>
      <c r="E61" s="244">
        <f t="shared" si="4"/>
        <v>0</v>
      </c>
      <c r="F61" s="245" t="str">
        <f t="shared" si="0"/>
        <v/>
      </c>
      <c r="G61" s="246"/>
      <c r="H61" s="250" t="e">
        <f t="shared" si="5"/>
        <v>#N/A</v>
      </c>
      <c r="I61" s="248" t="str">
        <f t="shared" si="1"/>
        <v/>
      </c>
      <c r="J61" s="249">
        <f t="shared" si="2"/>
        <v>0</v>
      </c>
      <c r="K61" s="241"/>
      <c r="L61" s="3"/>
      <c r="M61" s="3"/>
      <c r="N61" s="3"/>
      <c r="O61" s="3"/>
      <c r="P61" s="3"/>
      <c r="Q61" s="3"/>
      <c r="R61" s="3"/>
      <c r="S61" s="3"/>
      <c r="T61" s="3"/>
      <c r="U61" s="3"/>
      <c r="V61" s="3"/>
      <c r="W61" s="3"/>
      <c r="X61" s="3"/>
      <c r="Y61" s="3"/>
      <c r="Z61" s="3"/>
    </row>
    <row r="62" spans="1:26" ht="13.5" customHeight="1">
      <c r="A62" s="242"/>
      <c r="B62" s="28">
        <v>6</v>
      </c>
      <c r="C62" s="218"/>
      <c r="D62" s="243">
        <f t="shared" si="3"/>
        <v>0</v>
      </c>
      <c r="E62" s="244">
        <f t="shared" si="4"/>
        <v>0</v>
      </c>
      <c r="F62" s="245" t="str">
        <f t="shared" si="0"/>
        <v/>
      </c>
      <c r="G62" s="246"/>
      <c r="H62" s="250" t="e">
        <f t="shared" si="5"/>
        <v>#N/A</v>
      </c>
      <c r="I62" s="248" t="str">
        <f t="shared" si="1"/>
        <v/>
      </c>
      <c r="J62" s="249">
        <f t="shared" si="2"/>
        <v>0</v>
      </c>
      <c r="K62" s="241"/>
      <c r="L62" s="3"/>
      <c r="M62" s="3"/>
      <c r="N62" s="3"/>
      <c r="O62" s="3"/>
      <c r="P62" s="3"/>
      <c r="Q62" s="3"/>
      <c r="R62" s="3"/>
      <c r="S62" s="3"/>
      <c r="T62" s="3"/>
      <c r="U62" s="3"/>
      <c r="V62" s="3"/>
      <c r="W62" s="3"/>
      <c r="X62" s="3"/>
      <c r="Y62" s="3"/>
      <c r="Z62" s="3"/>
    </row>
    <row r="63" spans="1:26" ht="13.5" customHeight="1">
      <c r="A63" s="242"/>
      <c r="B63" s="28">
        <v>6.2</v>
      </c>
      <c r="C63" s="218"/>
      <c r="D63" s="243">
        <f t="shared" si="3"/>
        <v>0</v>
      </c>
      <c r="E63" s="244">
        <f t="shared" si="4"/>
        <v>0</v>
      </c>
      <c r="F63" s="245" t="str">
        <f t="shared" si="0"/>
        <v/>
      </c>
      <c r="G63" s="246"/>
      <c r="H63" s="250" t="e">
        <f t="shared" si="5"/>
        <v>#N/A</v>
      </c>
      <c r="I63" s="248" t="str">
        <f t="shared" si="1"/>
        <v/>
      </c>
      <c r="J63" s="249">
        <f t="shared" si="2"/>
        <v>0</v>
      </c>
      <c r="K63" s="241"/>
      <c r="L63" s="3"/>
      <c r="M63" s="3"/>
      <c r="N63" s="3"/>
      <c r="O63" s="3"/>
      <c r="P63" s="3"/>
      <c r="Q63" s="3"/>
      <c r="R63" s="3"/>
      <c r="S63" s="3"/>
      <c r="T63" s="3"/>
      <c r="U63" s="3"/>
      <c r="V63" s="3"/>
      <c r="W63" s="3"/>
      <c r="X63" s="3"/>
      <c r="Y63" s="3"/>
      <c r="Z63" s="3"/>
    </row>
    <row r="64" spans="1:26" ht="13.5" customHeight="1">
      <c r="A64" s="242"/>
      <c r="B64" s="28">
        <v>6.4</v>
      </c>
      <c r="C64" s="218"/>
      <c r="D64" s="243">
        <f t="shared" si="3"/>
        <v>0</v>
      </c>
      <c r="E64" s="244">
        <f t="shared" si="4"/>
        <v>0</v>
      </c>
      <c r="F64" s="245" t="str">
        <f t="shared" si="0"/>
        <v/>
      </c>
      <c r="G64" s="246"/>
      <c r="H64" s="250" t="e">
        <f t="shared" si="5"/>
        <v>#N/A</v>
      </c>
      <c r="I64" s="248" t="str">
        <f t="shared" si="1"/>
        <v/>
      </c>
      <c r="J64" s="249">
        <f t="shared" si="2"/>
        <v>0</v>
      </c>
      <c r="K64" s="241"/>
      <c r="L64" s="3"/>
      <c r="M64" s="3"/>
      <c r="N64" s="3"/>
      <c r="O64" s="3"/>
      <c r="P64" s="3"/>
      <c r="Q64" s="3"/>
      <c r="R64" s="3"/>
      <c r="S64" s="3"/>
      <c r="T64" s="3"/>
      <c r="U64" s="3"/>
      <c r="V64" s="3"/>
      <c r="W64" s="3"/>
      <c r="X64" s="3"/>
      <c r="Y64" s="3"/>
      <c r="Z64" s="3"/>
    </row>
    <row r="65" spans="1:26" ht="13.5" customHeight="1">
      <c r="A65" s="242"/>
      <c r="B65" s="28">
        <v>6.6</v>
      </c>
      <c r="C65" s="218"/>
      <c r="D65" s="243">
        <f t="shared" si="3"/>
        <v>0</v>
      </c>
      <c r="E65" s="244">
        <f t="shared" si="4"/>
        <v>0</v>
      </c>
      <c r="F65" s="245" t="str">
        <f t="shared" si="0"/>
        <v/>
      </c>
      <c r="G65" s="246"/>
      <c r="H65" s="250" t="e">
        <f t="shared" si="5"/>
        <v>#N/A</v>
      </c>
      <c r="I65" s="248" t="str">
        <f t="shared" si="1"/>
        <v/>
      </c>
      <c r="J65" s="249">
        <f t="shared" si="2"/>
        <v>0</v>
      </c>
      <c r="K65" s="241"/>
      <c r="L65" s="3"/>
      <c r="M65" s="3"/>
      <c r="N65" s="3"/>
      <c r="O65" s="3"/>
      <c r="P65" s="3"/>
      <c r="Q65" s="3"/>
      <c r="R65" s="3"/>
      <c r="S65" s="3"/>
      <c r="T65" s="3"/>
      <c r="U65" s="3"/>
      <c r="V65" s="3"/>
      <c r="W65" s="3"/>
      <c r="X65" s="3"/>
      <c r="Y65" s="3"/>
      <c r="Z65" s="3"/>
    </row>
    <row r="66" spans="1:26" ht="13.5" customHeight="1">
      <c r="A66" s="242"/>
      <c r="B66" s="28">
        <v>6.8</v>
      </c>
      <c r="C66" s="218"/>
      <c r="D66" s="243">
        <f t="shared" si="3"/>
        <v>0</v>
      </c>
      <c r="E66" s="244">
        <f t="shared" si="4"/>
        <v>0</v>
      </c>
      <c r="F66" s="245" t="str">
        <f t="shared" si="0"/>
        <v/>
      </c>
      <c r="G66" s="246"/>
      <c r="H66" s="250" t="e">
        <f t="shared" si="5"/>
        <v>#N/A</v>
      </c>
      <c r="I66" s="248" t="str">
        <f t="shared" si="1"/>
        <v/>
      </c>
      <c r="J66" s="249">
        <f t="shared" si="2"/>
        <v>0</v>
      </c>
      <c r="K66" s="241"/>
      <c r="L66" s="3"/>
      <c r="M66" s="3"/>
      <c r="N66" s="3"/>
      <c r="O66" s="3"/>
      <c r="P66" s="3"/>
      <c r="Q66" s="3"/>
      <c r="R66" s="3"/>
      <c r="S66" s="3"/>
      <c r="T66" s="3"/>
      <c r="U66" s="3"/>
      <c r="V66" s="3"/>
      <c r="W66" s="3"/>
      <c r="X66" s="3"/>
      <c r="Y66" s="3"/>
      <c r="Z66" s="3"/>
    </row>
    <row r="67" spans="1:26" ht="13.5" customHeight="1">
      <c r="A67" s="242"/>
      <c r="B67" s="28">
        <v>7</v>
      </c>
      <c r="C67" s="218"/>
      <c r="D67" s="243">
        <f t="shared" si="3"/>
        <v>0</v>
      </c>
      <c r="E67" s="244">
        <f t="shared" si="4"/>
        <v>0</v>
      </c>
      <c r="F67" s="245" t="str">
        <f t="shared" si="0"/>
        <v/>
      </c>
      <c r="G67" s="246"/>
      <c r="H67" s="250" t="e">
        <f t="shared" si="5"/>
        <v>#N/A</v>
      </c>
      <c r="I67" s="248" t="str">
        <f t="shared" si="1"/>
        <v/>
      </c>
      <c r="J67" s="249">
        <f t="shared" si="2"/>
        <v>0</v>
      </c>
      <c r="K67" s="241"/>
      <c r="L67" s="3"/>
      <c r="M67" s="3"/>
      <c r="N67" s="3"/>
      <c r="O67" s="3"/>
      <c r="P67" s="3"/>
      <c r="Q67" s="3"/>
      <c r="R67" s="3"/>
      <c r="S67" s="3"/>
      <c r="T67" s="3"/>
      <c r="U67" s="3"/>
      <c r="V67" s="3"/>
      <c r="W67" s="3"/>
      <c r="X67" s="3"/>
      <c r="Y67" s="3"/>
      <c r="Z67" s="3"/>
    </row>
    <row r="68" spans="1:26" ht="13.5" customHeight="1">
      <c r="A68" s="242"/>
      <c r="B68" s="28">
        <v>7.2</v>
      </c>
      <c r="C68" s="218"/>
      <c r="D68" s="243">
        <f t="shared" si="3"/>
        <v>0</v>
      </c>
      <c r="E68" s="244">
        <f t="shared" si="4"/>
        <v>0</v>
      </c>
      <c r="F68" s="245" t="str">
        <f t="shared" si="0"/>
        <v/>
      </c>
      <c r="G68" s="246"/>
      <c r="H68" s="250" t="e">
        <f t="shared" si="5"/>
        <v>#N/A</v>
      </c>
      <c r="I68" s="248" t="str">
        <f t="shared" si="1"/>
        <v/>
      </c>
      <c r="J68" s="249">
        <f t="shared" si="2"/>
        <v>0</v>
      </c>
      <c r="K68" s="241"/>
      <c r="L68" s="3"/>
      <c r="M68" s="3"/>
      <c r="N68" s="3"/>
      <c r="O68" s="3"/>
      <c r="P68" s="3"/>
      <c r="Q68" s="3"/>
      <c r="R68" s="3"/>
      <c r="S68" s="3"/>
      <c r="T68" s="3"/>
      <c r="U68" s="3"/>
      <c r="V68" s="3"/>
      <c r="W68" s="3"/>
      <c r="X68" s="3"/>
      <c r="Y68" s="3"/>
      <c r="Z68" s="3"/>
    </row>
    <row r="69" spans="1:26" ht="13.5" customHeight="1">
      <c r="A69" s="242"/>
      <c r="B69" s="28">
        <v>7.4</v>
      </c>
      <c r="C69" s="218"/>
      <c r="D69" s="243">
        <f t="shared" si="3"/>
        <v>0</v>
      </c>
      <c r="E69" s="244">
        <f t="shared" si="4"/>
        <v>0</v>
      </c>
      <c r="F69" s="245" t="str">
        <f t="shared" si="0"/>
        <v/>
      </c>
      <c r="G69" s="246"/>
      <c r="H69" s="250" t="e">
        <f t="shared" si="5"/>
        <v>#N/A</v>
      </c>
      <c r="I69" s="248" t="str">
        <f t="shared" si="1"/>
        <v/>
      </c>
      <c r="J69" s="249">
        <f t="shared" si="2"/>
        <v>0</v>
      </c>
      <c r="K69" s="241"/>
      <c r="L69" s="3"/>
      <c r="M69" s="3"/>
      <c r="N69" s="3"/>
      <c r="O69" s="3"/>
      <c r="P69" s="3"/>
      <c r="Q69" s="3"/>
      <c r="R69" s="3"/>
      <c r="S69" s="3"/>
      <c r="T69" s="3"/>
      <c r="U69" s="3"/>
      <c r="V69" s="3"/>
      <c r="W69" s="3"/>
      <c r="X69" s="3"/>
      <c r="Y69" s="3"/>
      <c r="Z69" s="3"/>
    </row>
    <row r="70" spans="1:26" ht="13.5" customHeight="1">
      <c r="A70" s="242"/>
      <c r="B70" s="28">
        <v>7.6</v>
      </c>
      <c r="C70" s="218"/>
      <c r="D70" s="243">
        <f t="shared" si="3"/>
        <v>0</v>
      </c>
      <c r="E70" s="244">
        <f t="shared" si="4"/>
        <v>0</v>
      </c>
      <c r="F70" s="245" t="str">
        <f t="shared" si="0"/>
        <v/>
      </c>
      <c r="G70" s="246"/>
      <c r="H70" s="250" t="e">
        <f t="shared" si="5"/>
        <v>#N/A</v>
      </c>
      <c r="I70" s="248" t="str">
        <f t="shared" si="1"/>
        <v/>
      </c>
      <c r="J70" s="249">
        <f t="shared" si="2"/>
        <v>0</v>
      </c>
      <c r="K70" s="241"/>
      <c r="L70" s="3"/>
      <c r="M70" s="3"/>
      <c r="N70" s="3"/>
      <c r="O70" s="3"/>
      <c r="P70" s="3"/>
      <c r="Q70" s="3"/>
      <c r="R70" s="3"/>
      <c r="S70" s="3"/>
      <c r="T70" s="3"/>
      <c r="U70" s="3"/>
      <c r="V70" s="3"/>
      <c r="W70" s="3"/>
      <c r="X70" s="3"/>
      <c r="Y70" s="3"/>
      <c r="Z70" s="3"/>
    </row>
    <row r="71" spans="1:26" ht="13.5" customHeight="1">
      <c r="A71" s="242"/>
      <c r="B71" s="28">
        <v>7.8</v>
      </c>
      <c r="C71" s="218"/>
      <c r="D71" s="243">
        <f t="shared" si="3"/>
        <v>0</v>
      </c>
      <c r="E71" s="244">
        <f t="shared" si="4"/>
        <v>0</v>
      </c>
      <c r="F71" s="245" t="str">
        <f t="shared" si="0"/>
        <v/>
      </c>
      <c r="G71" s="246"/>
      <c r="H71" s="250" t="e">
        <f t="shared" si="5"/>
        <v>#N/A</v>
      </c>
      <c r="I71" s="248" t="str">
        <f t="shared" si="1"/>
        <v/>
      </c>
      <c r="J71" s="249">
        <f t="shared" si="2"/>
        <v>0</v>
      </c>
      <c r="K71" s="241"/>
      <c r="L71" s="3"/>
      <c r="M71" s="3"/>
      <c r="N71" s="3"/>
      <c r="O71" s="3"/>
      <c r="P71" s="3"/>
      <c r="Q71" s="3"/>
      <c r="R71" s="3"/>
      <c r="S71" s="3"/>
      <c r="T71" s="3"/>
      <c r="U71" s="3"/>
      <c r="V71" s="3"/>
      <c r="W71" s="3"/>
      <c r="X71" s="3"/>
      <c r="Y71" s="3"/>
      <c r="Z71" s="3"/>
    </row>
    <row r="72" spans="1:26" ht="13.5" customHeight="1">
      <c r="A72" s="242"/>
      <c r="B72" s="28">
        <v>8</v>
      </c>
      <c r="C72" s="218"/>
      <c r="D72" s="243">
        <f t="shared" si="3"/>
        <v>0</v>
      </c>
      <c r="E72" s="244">
        <f t="shared" si="4"/>
        <v>0</v>
      </c>
      <c r="F72" s="245" t="str">
        <f t="shared" si="0"/>
        <v/>
      </c>
      <c r="G72" s="246"/>
      <c r="H72" s="250" t="e">
        <f t="shared" si="5"/>
        <v>#N/A</v>
      </c>
      <c r="I72" s="248" t="str">
        <f t="shared" si="1"/>
        <v/>
      </c>
      <c r="J72" s="249">
        <f t="shared" si="2"/>
        <v>0</v>
      </c>
      <c r="K72" s="241"/>
      <c r="L72" s="3"/>
      <c r="M72" s="3"/>
      <c r="N72" s="3"/>
      <c r="O72" s="3"/>
      <c r="P72" s="3"/>
      <c r="Q72" s="3"/>
      <c r="R72" s="3"/>
      <c r="S72" s="3"/>
      <c r="T72" s="3"/>
      <c r="U72" s="3"/>
      <c r="V72" s="3"/>
      <c r="W72" s="3"/>
      <c r="X72" s="3"/>
      <c r="Y72" s="3"/>
      <c r="Z72" s="3"/>
    </row>
    <row r="73" spans="1:26" ht="13.5" customHeight="1">
      <c r="A73" s="242"/>
      <c r="B73" s="28">
        <v>8.1999999999999993</v>
      </c>
      <c r="C73" s="218"/>
      <c r="D73" s="243">
        <f t="shared" si="3"/>
        <v>0</v>
      </c>
      <c r="E73" s="244">
        <f t="shared" si="4"/>
        <v>0</v>
      </c>
      <c r="F73" s="245" t="str">
        <f t="shared" si="0"/>
        <v/>
      </c>
      <c r="G73" s="246"/>
      <c r="H73" s="250" t="e">
        <f t="shared" si="5"/>
        <v>#N/A</v>
      </c>
      <c r="I73" s="248" t="str">
        <f t="shared" si="1"/>
        <v/>
      </c>
      <c r="J73" s="249">
        <f t="shared" si="2"/>
        <v>0</v>
      </c>
      <c r="K73" s="241"/>
      <c r="L73" s="3"/>
      <c r="M73" s="3"/>
      <c r="N73" s="3"/>
      <c r="O73" s="3"/>
      <c r="P73" s="3"/>
      <c r="Q73" s="3"/>
      <c r="R73" s="3"/>
      <c r="S73" s="3"/>
      <c r="T73" s="3"/>
      <c r="U73" s="3"/>
      <c r="V73" s="3"/>
      <c r="W73" s="3"/>
      <c r="X73" s="3"/>
      <c r="Y73" s="3"/>
      <c r="Z73" s="3"/>
    </row>
    <row r="74" spans="1:26" ht="13.5" customHeight="1">
      <c r="A74" s="242"/>
      <c r="B74" s="28">
        <v>8.4</v>
      </c>
      <c r="C74" s="218"/>
      <c r="D74" s="243">
        <f t="shared" si="3"/>
        <v>0</v>
      </c>
      <c r="E74" s="244">
        <f t="shared" si="4"/>
        <v>0</v>
      </c>
      <c r="F74" s="245" t="str">
        <f t="shared" si="0"/>
        <v/>
      </c>
      <c r="G74" s="246"/>
      <c r="H74" s="250" t="e">
        <f t="shared" si="5"/>
        <v>#N/A</v>
      </c>
      <c r="I74" s="248" t="str">
        <f t="shared" si="1"/>
        <v/>
      </c>
      <c r="J74" s="249">
        <f t="shared" si="2"/>
        <v>0</v>
      </c>
      <c r="K74" s="241"/>
      <c r="L74" s="3"/>
      <c r="M74" s="3"/>
      <c r="N74" s="3"/>
      <c r="O74" s="3"/>
      <c r="P74" s="3"/>
      <c r="Q74" s="3"/>
      <c r="R74" s="3"/>
      <c r="S74" s="3"/>
      <c r="T74" s="3"/>
      <c r="U74" s="3"/>
      <c r="V74" s="3"/>
      <c r="W74" s="3"/>
      <c r="X74" s="3"/>
      <c r="Y74" s="3"/>
      <c r="Z74" s="3"/>
    </row>
    <row r="75" spans="1:26" ht="13.5" customHeight="1">
      <c r="A75" s="242"/>
      <c r="B75" s="28">
        <v>8.6</v>
      </c>
      <c r="C75" s="218"/>
      <c r="D75" s="251">
        <f t="shared" si="3"/>
        <v>0</v>
      </c>
      <c r="E75" s="244">
        <f t="shared" si="4"/>
        <v>0</v>
      </c>
      <c r="F75" s="252" t="str">
        <f t="shared" si="0"/>
        <v/>
      </c>
      <c r="G75" s="246"/>
      <c r="H75" s="253" t="e">
        <f t="shared" si="5"/>
        <v>#N/A</v>
      </c>
      <c r="I75" s="254" t="str">
        <f t="shared" si="1"/>
        <v/>
      </c>
      <c r="J75" s="255">
        <f t="shared" si="2"/>
        <v>0</v>
      </c>
      <c r="K75" s="241"/>
      <c r="L75" s="3"/>
      <c r="M75" s="3"/>
      <c r="N75" s="3"/>
      <c r="O75" s="3"/>
      <c r="P75" s="3"/>
      <c r="Q75" s="3"/>
      <c r="R75" s="3"/>
      <c r="S75" s="3"/>
      <c r="T75" s="3"/>
      <c r="U75" s="3"/>
      <c r="V75" s="3"/>
      <c r="W75" s="3"/>
      <c r="X75" s="3"/>
      <c r="Y75" s="3"/>
      <c r="Z75" s="3"/>
    </row>
    <row r="76" spans="1:26" ht="12.75" customHeight="1">
      <c r="A76" s="3"/>
      <c r="B76" s="3"/>
      <c r="C76" s="95"/>
      <c r="D76" s="95"/>
      <c r="E76" s="95"/>
      <c r="F76" s="95"/>
      <c r="G76" s="95"/>
      <c r="H76" s="95"/>
      <c r="I76" s="3"/>
      <c r="J76" s="3"/>
      <c r="K76" s="3"/>
      <c r="L76" s="3"/>
      <c r="M76" s="3"/>
      <c r="N76" s="3"/>
      <c r="O76" s="3"/>
      <c r="P76" s="3"/>
      <c r="Q76" s="3"/>
      <c r="R76" s="3"/>
      <c r="S76" s="3"/>
      <c r="T76" s="3"/>
      <c r="U76" s="3"/>
      <c r="V76" s="3"/>
      <c r="W76" s="3"/>
      <c r="X76" s="3"/>
      <c r="Y76" s="3"/>
      <c r="Z76" s="3"/>
    </row>
    <row r="77" spans="1:26" ht="12.75" customHeight="1">
      <c r="A77" s="3"/>
      <c r="B77" s="3"/>
      <c r="C77" s="95"/>
      <c r="D77" s="95"/>
      <c r="E77" s="95"/>
      <c r="F77" s="95"/>
      <c r="G77" s="95"/>
      <c r="H77" s="95"/>
      <c r="I77" s="3"/>
      <c r="J77" s="3"/>
      <c r="K77" s="3"/>
      <c r="L77" s="3"/>
      <c r="M77" s="3"/>
      <c r="N77" s="3"/>
      <c r="O77" s="3"/>
      <c r="P77" s="3"/>
      <c r="Q77" s="3"/>
      <c r="R77" s="3"/>
      <c r="S77" s="3"/>
      <c r="T77" s="3"/>
      <c r="U77" s="3"/>
      <c r="V77" s="3"/>
      <c r="W77" s="3"/>
      <c r="X77" s="3"/>
      <c r="Y77" s="3"/>
      <c r="Z77" s="3"/>
    </row>
    <row r="78" spans="1:26" ht="12.75" customHeight="1">
      <c r="A78" s="3"/>
      <c r="B78" s="3"/>
      <c r="C78" s="95"/>
      <c r="D78" s="95"/>
      <c r="E78" s="95"/>
      <c r="F78" s="95"/>
      <c r="G78" s="95"/>
      <c r="H78" s="95"/>
      <c r="I78" s="3"/>
      <c r="J78" s="3"/>
      <c r="K78" s="3"/>
      <c r="L78" s="3"/>
      <c r="M78" s="3"/>
      <c r="N78" s="3"/>
      <c r="O78" s="3"/>
      <c r="P78" s="3"/>
      <c r="Q78" s="3"/>
      <c r="R78" s="3"/>
      <c r="S78" s="3"/>
      <c r="T78" s="3"/>
      <c r="U78" s="3"/>
      <c r="V78" s="3"/>
      <c r="W78" s="3"/>
      <c r="X78" s="3"/>
      <c r="Y78" s="3"/>
      <c r="Z78" s="3"/>
    </row>
    <row r="79" spans="1:26" ht="12.75" customHeight="1">
      <c r="A79" s="3"/>
      <c r="B79" s="3"/>
      <c r="C79" s="95"/>
      <c r="D79" s="95"/>
      <c r="E79" s="95"/>
      <c r="F79" s="95"/>
      <c r="G79" s="95"/>
      <c r="H79" s="95"/>
      <c r="I79" s="3"/>
      <c r="J79" s="3"/>
      <c r="K79" s="3"/>
      <c r="L79" s="3"/>
      <c r="M79" s="3"/>
      <c r="N79" s="3"/>
      <c r="O79" s="3"/>
      <c r="P79" s="3"/>
      <c r="Q79" s="3"/>
      <c r="R79" s="3"/>
      <c r="S79" s="3"/>
      <c r="T79" s="3"/>
      <c r="U79" s="3"/>
      <c r="V79" s="3"/>
      <c r="W79" s="3"/>
      <c r="X79" s="3"/>
      <c r="Y79" s="3"/>
      <c r="Z79" s="3"/>
    </row>
    <row r="80" spans="1:26" ht="12.75" customHeight="1">
      <c r="A80" s="3"/>
      <c r="B80" s="3"/>
      <c r="C80" s="95"/>
      <c r="D80" s="95"/>
      <c r="E80" s="95"/>
      <c r="F80" s="95"/>
      <c r="G80" s="95"/>
      <c r="H80" s="95"/>
      <c r="I80" s="3"/>
      <c r="J80" s="3"/>
      <c r="K80" s="3"/>
      <c r="L80" s="3"/>
      <c r="M80" s="3"/>
      <c r="N80" s="3"/>
      <c r="O80" s="3"/>
      <c r="P80" s="3"/>
      <c r="Q80" s="3"/>
      <c r="R80" s="3"/>
      <c r="S80" s="3"/>
      <c r="T80" s="3"/>
      <c r="U80" s="3"/>
      <c r="V80" s="3"/>
      <c r="W80" s="3"/>
      <c r="X80" s="3"/>
      <c r="Y80" s="3"/>
      <c r="Z80" s="3"/>
    </row>
    <row r="81" spans="1:26" ht="12.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G14:H14"/>
    <mergeCell ref="A2:K2"/>
    <mergeCell ref="L2:V2"/>
    <mergeCell ref="B4:K4"/>
    <mergeCell ref="M4:V4"/>
    <mergeCell ref="B5:K5"/>
    <mergeCell ref="M5:V5"/>
  </mergeCells>
  <pageMargins left="0.7" right="0.7" top="0.75" bottom="0.75" header="0" footer="0"/>
  <pageSetup orientation="landscape"/>
  <headerFooter>
    <oddFooter>&amp;L&amp;F, &amp;A&amp;R&amp;D, &amp;T</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2.5703125" defaultRowHeight="15" customHeight="1"/>
  <cols>
    <col min="1" max="1" width="13.5703125" customWidth="1"/>
    <col min="2" max="10" width="12.5703125" customWidth="1"/>
    <col min="11" max="11" width="13.5703125" customWidth="1"/>
    <col min="12" max="12" width="9.85546875" customWidth="1"/>
    <col min="13" max="26" width="8" customWidth="1"/>
  </cols>
  <sheetData>
    <row r="1" spans="1:26" ht="15" customHeight="1">
      <c r="A1" s="1"/>
      <c r="B1" s="1"/>
      <c r="C1" s="1"/>
      <c r="D1" s="1"/>
      <c r="E1" s="1"/>
      <c r="F1" s="1"/>
      <c r="G1" s="1"/>
      <c r="H1" s="1"/>
      <c r="I1" s="1"/>
      <c r="J1" s="1"/>
      <c r="K1" s="118"/>
      <c r="L1" s="3"/>
      <c r="M1" s="3"/>
      <c r="N1" s="3"/>
      <c r="O1" s="3"/>
      <c r="P1" s="3"/>
      <c r="Q1" s="3"/>
      <c r="R1" s="3"/>
      <c r="S1" s="3"/>
      <c r="T1" s="3"/>
      <c r="U1" s="3"/>
      <c r="V1" s="3"/>
      <c r="W1" s="3"/>
      <c r="X1" s="3"/>
      <c r="Y1" s="3"/>
      <c r="Z1" s="3"/>
    </row>
    <row r="2" spans="1:26" ht="27.75" customHeight="1">
      <c r="A2" s="481" t="s">
        <v>287</v>
      </c>
      <c r="B2" s="475"/>
      <c r="C2" s="475"/>
      <c r="D2" s="475"/>
      <c r="E2" s="475"/>
      <c r="F2" s="475"/>
      <c r="G2" s="475"/>
      <c r="H2" s="475"/>
      <c r="I2" s="475"/>
      <c r="J2" s="476"/>
      <c r="K2" s="3"/>
      <c r="L2" s="3"/>
      <c r="M2" s="3"/>
      <c r="N2" s="3"/>
      <c r="O2" s="3"/>
      <c r="P2" s="3"/>
      <c r="Q2" s="3"/>
      <c r="R2" s="3"/>
      <c r="S2" s="3"/>
      <c r="T2" s="3"/>
      <c r="U2" s="3"/>
      <c r="V2" s="3"/>
      <c r="W2" s="3"/>
      <c r="X2" s="3"/>
      <c r="Y2" s="3"/>
      <c r="Z2" s="3"/>
    </row>
    <row r="3" spans="1:26" ht="12.75" customHeight="1">
      <c r="A3" s="3"/>
      <c r="B3" s="3"/>
      <c r="C3" s="3"/>
      <c r="D3" s="3"/>
      <c r="E3" s="3"/>
      <c r="F3" s="1"/>
      <c r="G3" s="1"/>
      <c r="H3" s="1"/>
      <c r="I3" s="1"/>
      <c r="J3" s="1"/>
      <c r="K3" s="118"/>
      <c r="L3" s="3"/>
      <c r="M3" s="3"/>
      <c r="N3" s="3"/>
      <c r="O3" s="3"/>
      <c r="P3" s="3"/>
      <c r="Q3" s="3"/>
      <c r="R3" s="3"/>
      <c r="S3" s="3"/>
      <c r="T3" s="3"/>
      <c r="U3" s="3"/>
      <c r="V3" s="3"/>
      <c r="W3" s="3"/>
      <c r="X3" s="3"/>
      <c r="Y3" s="3"/>
      <c r="Z3" s="3"/>
    </row>
    <row r="4" spans="1:26" ht="15.75" customHeight="1">
      <c r="A4" s="132" t="s">
        <v>201</v>
      </c>
      <c r="B4" s="503"/>
      <c r="C4" s="469"/>
      <c r="D4" s="469"/>
      <c r="E4" s="469"/>
      <c r="F4" s="469"/>
      <c r="G4" s="469"/>
      <c r="H4" s="469"/>
      <c r="I4" s="469"/>
      <c r="J4" s="118"/>
      <c r="K4" s="3"/>
      <c r="L4" s="3"/>
      <c r="M4" s="3"/>
      <c r="N4" s="3"/>
      <c r="O4" s="3"/>
      <c r="P4" s="3"/>
      <c r="Q4" s="3"/>
      <c r="R4" s="3"/>
      <c r="S4" s="3"/>
      <c r="T4" s="3"/>
      <c r="U4" s="3"/>
      <c r="V4" s="3"/>
      <c r="W4" s="3"/>
      <c r="X4" s="3"/>
      <c r="Y4" s="3"/>
      <c r="Z4" s="3"/>
    </row>
    <row r="5" spans="1:26" ht="15.75" customHeight="1">
      <c r="A5" s="132" t="s">
        <v>58</v>
      </c>
      <c r="B5" s="504"/>
      <c r="C5" s="471"/>
      <c r="D5" s="471"/>
      <c r="E5" s="471"/>
      <c r="F5" s="471"/>
      <c r="G5" s="471"/>
      <c r="H5" s="471"/>
      <c r="I5" s="471"/>
      <c r="J5" s="118"/>
      <c r="K5" s="3"/>
      <c r="L5" s="3"/>
      <c r="M5" s="3"/>
      <c r="N5" s="3"/>
      <c r="O5" s="3"/>
      <c r="P5" s="3"/>
      <c r="Q5" s="3"/>
      <c r="R5" s="3"/>
      <c r="S5" s="3"/>
      <c r="T5" s="3"/>
      <c r="U5" s="3"/>
      <c r="V5" s="3"/>
      <c r="W5" s="3"/>
      <c r="X5" s="3"/>
      <c r="Y5" s="3"/>
      <c r="Z5" s="3"/>
    </row>
    <row r="6" spans="1:26" ht="12.75" customHeight="1">
      <c r="A6" s="132"/>
      <c r="B6" s="132"/>
      <c r="C6" s="132"/>
      <c r="D6" s="3"/>
      <c r="E6" s="132"/>
      <c r="F6" s="132"/>
      <c r="G6" s="256"/>
      <c r="H6" s="256"/>
      <c r="I6" s="256"/>
      <c r="J6" s="118"/>
      <c r="K6" s="3"/>
      <c r="L6" s="3"/>
      <c r="M6" s="3"/>
      <c r="N6" s="3"/>
      <c r="O6" s="3"/>
      <c r="P6" s="3"/>
      <c r="Q6" s="3"/>
      <c r="R6" s="3"/>
      <c r="S6" s="3"/>
      <c r="T6" s="3"/>
      <c r="U6" s="3"/>
      <c r="V6" s="3"/>
      <c r="W6" s="3"/>
      <c r="X6" s="3"/>
      <c r="Y6" s="3"/>
      <c r="Z6" s="3"/>
    </row>
    <row r="7" spans="1:26" ht="12.75" customHeight="1">
      <c r="A7" s="3"/>
      <c r="B7" s="257"/>
      <c r="C7" s="132"/>
      <c r="D7" s="132"/>
      <c r="E7" s="132"/>
      <c r="F7" s="256"/>
      <c r="G7" s="256"/>
      <c r="H7" s="256"/>
      <c r="I7" s="118"/>
      <c r="J7" s="3"/>
      <c r="K7" s="3"/>
      <c r="L7" s="3"/>
      <c r="M7" s="3"/>
      <c r="N7" s="3"/>
      <c r="O7" s="3"/>
      <c r="P7" s="3"/>
      <c r="Q7" s="3"/>
      <c r="R7" s="3"/>
      <c r="S7" s="3"/>
      <c r="T7" s="3"/>
      <c r="U7" s="3"/>
      <c r="V7" s="3"/>
      <c r="W7" s="3"/>
      <c r="X7" s="3"/>
      <c r="Y7" s="3"/>
      <c r="Z7" s="3"/>
    </row>
    <row r="8" spans="1:26" ht="12.75" customHeight="1">
      <c r="A8" s="258"/>
      <c r="B8" s="258"/>
      <c r="C8" s="258"/>
      <c r="D8" s="258"/>
      <c r="E8" s="132"/>
      <c r="F8" s="132"/>
      <c r="G8" s="132"/>
      <c r="H8" s="256"/>
      <c r="I8" s="256"/>
      <c r="J8" s="256"/>
      <c r="K8" s="118"/>
      <c r="L8" s="3"/>
      <c r="M8" s="3"/>
      <c r="N8" s="3"/>
      <c r="O8" s="3"/>
      <c r="P8" s="3"/>
      <c r="Q8" s="3"/>
      <c r="R8" s="3"/>
      <c r="S8" s="3"/>
      <c r="T8" s="3"/>
      <c r="U8" s="3"/>
      <c r="V8" s="3"/>
      <c r="W8" s="3"/>
      <c r="X8" s="3"/>
      <c r="Y8" s="3"/>
      <c r="Z8" s="3"/>
    </row>
    <row r="9" spans="1:26" ht="12.75" customHeight="1">
      <c r="A9" s="258"/>
      <c r="B9" s="258" t="s">
        <v>288</v>
      </c>
      <c r="C9" s="257"/>
      <c r="D9" s="132"/>
      <c r="E9" s="132"/>
      <c r="F9" s="132"/>
      <c r="G9" s="256"/>
      <c r="H9" s="256"/>
      <c r="I9" s="256"/>
      <c r="J9" s="118"/>
      <c r="K9" s="3"/>
      <c r="L9" s="3"/>
      <c r="M9" s="3"/>
      <c r="N9" s="3"/>
      <c r="O9" s="3"/>
      <c r="P9" s="3"/>
      <c r="Q9" s="3"/>
      <c r="R9" s="3"/>
      <c r="S9" s="3"/>
      <c r="T9" s="3"/>
      <c r="U9" s="3"/>
      <c r="V9" s="3"/>
      <c r="W9" s="3"/>
      <c r="X9" s="3"/>
      <c r="Y9" s="3"/>
      <c r="Z9" s="3"/>
    </row>
    <row r="10" spans="1:26" ht="12.75" customHeight="1">
      <c r="A10" s="258"/>
      <c r="B10" s="258"/>
      <c r="C10" s="257"/>
      <c r="D10" s="132"/>
      <c r="E10" s="3">
        <v>1</v>
      </c>
      <c r="F10" s="132"/>
      <c r="G10" s="256"/>
      <c r="H10" s="256"/>
      <c r="I10" s="256"/>
      <c r="J10" s="118"/>
      <c r="K10" s="3"/>
      <c r="L10" s="3"/>
      <c r="M10" s="3"/>
      <c r="N10" s="3"/>
      <c r="O10" s="3"/>
      <c r="P10" s="3"/>
      <c r="Q10" s="3"/>
      <c r="R10" s="3"/>
      <c r="S10" s="3"/>
      <c r="T10" s="3"/>
      <c r="U10" s="3"/>
      <c r="V10" s="3"/>
      <c r="W10" s="3"/>
      <c r="X10" s="3"/>
      <c r="Y10" s="3"/>
      <c r="Z10" s="3"/>
    </row>
    <row r="11" spans="1:26" ht="12.75" customHeight="1">
      <c r="A11" s="258"/>
      <c r="B11" s="258"/>
      <c r="C11" s="257"/>
      <c r="D11" s="132"/>
      <c r="E11" s="132"/>
      <c r="F11" s="132"/>
      <c r="G11" s="256"/>
      <c r="H11" s="256"/>
      <c r="I11" s="256"/>
      <c r="J11" s="118"/>
      <c r="K11" s="3"/>
      <c r="L11" s="3"/>
      <c r="M11" s="3"/>
      <c r="N11" s="3"/>
      <c r="O11" s="3"/>
      <c r="P11" s="3"/>
      <c r="Q11" s="3"/>
      <c r="R11" s="3"/>
      <c r="S11" s="3"/>
      <c r="T11" s="3"/>
      <c r="U11" s="3"/>
      <c r="V11" s="3"/>
      <c r="W11" s="3"/>
      <c r="X11" s="3"/>
      <c r="Y11" s="3"/>
      <c r="Z11" s="3"/>
    </row>
    <row r="12" spans="1:26" ht="12.75" customHeight="1">
      <c r="A12" s="258"/>
      <c r="B12" s="258"/>
      <c r="C12" s="257"/>
      <c r="D12" s="132"/>
      <c r="E12" s="132"/>
      <c r="F12" s="132"/>
      <c r="G12" s="256"/>
      <c r="H12" s="256"/>
      <c r="I12" s="256"/>
      <c r="J12" s="118"/>
      <c r="K12" s="3"/>
      <c r="L12" s="3"/>
      <c r="M12" s="3"/>
      <c r="N12" s="3"/>
      <c r="O12" s="3"/>
      <c r="P12" s="3"/>
      <c r="Q12" s="3"/>
      <c r="R12" s="3"/>
      <c r="S12" s="3"/>
      <c r="T12" s="3"/>
      <c r="U12" s="3"/>
      <c r="V12" s="3"/>
      <c r="W12" s="3"/>
      <c r="X12" s="3"/>
      <c r="Y12" s="3"/>
      <c r="Z12" s="3"/>
    </row>
    <row r="13" spans="1:26" ht="12.75" customHeight="1">
      <c r="A13" s="132"/>
      <c r="B13" s="132"/>
      <c r="C13" s="257"/>
      <c r="D13" s="132"/>
      <c r="E13" s="132"/>
      <c r="F13" s="132"/>
      <c r="G13" s="256"/>
      <c r="H13" s="256"/>
      <c r="I13" s="256"/>
      <c r="J13" s="118"/>
      <c r="K13" s="3"/>
      <c r="L13" s="3"/>
      <c r="M13" s="3"/>
      <c r="N13" s="3"/>
      <c r="O13" s="3"/>
      <c r="P13" s="3"/>
      <c r="Q13" s="3"/>
      <c r="R13" s="3"/>
      <c r="S13" s="3"/>
      <c r="T13" s="3"/>
      <c r="U13" s="3"/>
      <c r="V13" s="3"/>
      <c r="W13" s="3"/>
      <c r="X13" s="3"/>
      <c r="Y13" s="3"/>
      <c r="Z13" s="3"/>
    </row>
    <row r="14" spans="1:26" ht="12.75" customHeight="1">
      <c r="A14" s="132"/>
      <c r="B14" s="132"/>
      <c r="C14" s="132"/>
      <c r="D14" s="132"/>
      <c r="E14" s="132"/>
      <c r="F14" s="132"/>
      <c r="G14" s="256"/>
      <c r="H14" s="256"/>
      <c r="I14" s="256"/>
      <c r="J14" s="118"/>
      <c r="K14" s="3"/>
      <c r="L14" s="3"/>
      <c r="M14" s="3"/>
      <c r="N14" s="3"/>
      <c r="O14" s="3"/>
      <c r="P14" s="3"/>
      <c r="Q14" s="3"/>
      <c r="R14" s="3"/>
      <c r="S14" s="3"/>
      <c r="T14" s="3"/>
      <c r="U14" s="3"/>
      <c r="V14" s="3"/>
      <c r="W14" s="3"/>
      <c r="X14" s="3"/>
      <c r="Y14" s="3"/>
      <c r="Z14" s="3"/>
    </row>
    <row r="15" spans="1:26" ht="12.75" customHeight="1">
      <c r="A15" s="132"/>
      <c r="B15" s="132"/>
      <c r="C15" s="132"/>
      <c r="D15" s="132"/>
      <c r="E15" s="132"/>
      <c r="F15" s="132"/>
      <c r="G15" s="256"/>
      <c r="H15" s="256"/>
      <c r="I15" s="256"/>
      <c r="J15" s="118"/>
      <c r="K15" s="3"/>
      <c r="L15" s="3"/>
      <c r="M15" s="3"/>
      <c r="N15" s="3"/>
      <c r="O15" s="3"/>
      <c r="P15" s="3"/>
      <c r="Q15" s="3"/>
      <c r="R15" s="3"/>
      <c r="S15" s="3"/>
      <c r="T15" s="3"/>
      <c r="U15" s="3"/>
      <c r="V15" s="3"/>
      <c r="W15" s="3"/>
      <c r="X15" s="3"/>
      <c r="Y15" s="3"/>
      <c r="Z15" s="3"/>
    </row>
    <row r="16" spans="1:26" ht="12.75" customHeight="1">
      <c r="A16" s="3"/>
      <c r="B16" s="132"/>
      <c r="C16" s="132"/>
      <c r="D16" s="132"/>
      <c r="E16" s="132"/>
      <c r="F16" s="132"/>
      <c r="G16" s="132"/>
      <c r="H16" s="259" t="s">
        <v>289</v>
      </c>
      <c r="I16" s="259" t="s">
        <v>290</v>
      </c>
      <c r="J16" s="132"/>
      <c r="K16" s="118"/>
      <c r="L16" s="3"/>
      <c r="M16" s="3"/>
      <c r="N16" s="3"/>
      <c r="O16" s="3"/>
      <c r="P16" s="3"/>
      <c r="Q16" s="3"/>
      <c r="R16" s="3"/>
      <c r="S16" s="3"/>
      <c r="T16" s="3"/>
      <c r="U16" s="3"/>
      <c r="V16" s="3"/>
      <c r="W16" s="3"/>
      <c r="X16" s="3"/>
      <c r="Y16" s="3"/>
      <c r="Z16" s="3"/>
    </row>
    <row r="17" spans="1:26" ht="12.75" customHeight="1">
      <c r="A17" s="260" t="s">
        <v>291</v>
      </c>
      <c r="B17" s="260"/>
      <c r="C17" s="3"/>
      <c r="D17" s="260"/>
      <c r="E17" s="260"/>
      <c r="F17" s="260"/>
      <c r="G17" s="118"/>
      <c r="H17" s="261" t="s">
        <v>292</v>
      </c>
      <c r="I17" s="261" t="s">
        <v>292</v>
      </c>
      <c r="J17" s="118"/>
      <c r="K17" s="118"/>
      <c r="L17" s="3"/>
      <c r="M17" s="3"/>
      <c r="N17" s="3"/>
      <c r="O17" s="3"/>
      <c r="P17" s="3"/>
      <c r="Q17" s="3"/>
      <c r="R17" s="3"/>
      <c r="S17" s="3"/>
      <c r="T17" s="3"/>
      <c r="U17" s="3"/>
      <c r="V17" s="3"/>
      <c r="W17" s="3"/>
      <c r="X17" s="3"/>
      <c r="Y17" s="3"/>
      <c r="Z17" s="3"/>
    </row>
    <row r="18" spans="1:26" ht="12.75" customHeight="1">
      <c r="A18" s="3"/>
      <c r="B18" s="118" t="s">
        <v>293</v>
      </c>
      <c r="C18" s="3"/>
      <c r="D18" s="118"/>
      <c r="E18" s="118"/>
      <c r="F18" s="118"/>
      <c r="G18" s="262" t="s">
        <v>294</v>
      </c>
      <c r="H18" s="263"/>
      <c r="I18" s="263"/>
      <c r="J18" s="118" t="s">
        <v>295</v>
      </c>
      <c r="K18" s="118"/>
      <c r="L18" s="3"/>
      <c r="M18" s="3"/>
      <c r="N18" s="3"/>
      <c r="O18" s="3"/>
      <c r="P18" s="3"/>
      <c r="Q18" s="3"/>
      <c r="R18" s="3"/>
      <c r="S18" s="3"/>
      <c r="T18" s="3"/>
      <c r="U18" s="3"/>
      <c r="V18" s="3"/>
      <c r="W18" s="3"/>
      <c r="X18" s="3"/>
      <c r="Y18" s="3"/>
      <c r="Z18" s="3"/>
    </row>
    <row r="19" spans="1:26" ht="12.75" customHeight="1">
      <c r="A19" s="3"/>
      <c r="B19" s="118" t="s">
        <v>296</v>
      </c>
      <c r="C19" s="3"/>
      <c r="D19" s="118"/>
      <c r="E19" s="118"/>
      <c r="F19" s="118"/>
      <c r="G19" s="262" t="s">
        <v>297</v>
      </c>
      <c r="H19" s="263"/>
      <c r="I19" s="263"/>
      <c r="J19" s="118" t="s">
        <v>295</v>
      </c>
      <c r="K19" s="118"/>
      <c r="L19" s="3"/>
      <c r="M19" s="3"/>
      <c r="N19" s="3"/>
      <c r="O19" s="3"/>
      <c r="P19" s="3"/>
      <c r="Q19" s="3"/>
      <c r="R19" s="3"/>
      <c r="S19" s="3"/>
      <c r="T19" s="3"/>
      <c r="U19" s="3"/>
      <c r="V19" s="3"/>
      <c r="W19" s="3"/>
      <c r="X19" s="3"/>
      <c r="Y19" s="3"/>
      <c r="Z19" s="3"/>
    </row>
    <row r="20" spans="1:26" ht="12.75" customHeight="1">
      <c r="A20" s="3"/>
      <c r="B20" s="118" t="s">
        <v>298</v>
      </c>
      <c r="C20" s="3"/>
      <c r="D20" s="118"/>
      <c r="E20" s="118"/>
      <c r="F20" s="118"/>
      <c r="G20" s="262" t="s">
        <v>299</v>
      </c>
      <c r="H20" s="263"/>
      <c r="I20" s="263"/>
      <c r="J20" s="118" t="s">
        <v>102</v>
      </c>
      <c r="K20" s="118"/>
      <c r="L20" s="3"/>
      <c r="M20" s="3"/>
      <c r="N20" s="3"/>
      <c r="O20" s="3"/>
      <c r="P20" s="3"/>
      <c r="Q20" s="3"/>
      <c r="R20" s="3"/>
      <c r="S20" s="3"/>
      <c r="T20" s="3"/>
      <c r="U20" s="3"/>
      <c r="V20" s="3"/>
      <c r="W20" s="3"/>
      <c r="X20" s="3"/>
      <c r="Y20" s="3"/>
      <c r="Z20" s="3"/>
    </row>
    <row r="21" spans="1:26" ht="12.75" customHeight="1">
      <c r="A21" s="3"/>
      <c r="B21" s="118" t="s">
        <v>300</v>
      </c>
      <c r="C21" s="3"/>
      <c r="D21" s="118"/>
      <c r="E21" s="118"/>
      <c r="F21" s="264"/>
      <c r="G21" s="262" t="s">
        <v>301</v>
      </c>
      <c r="H21" s="265"/>
      <c r="I21" s="265"/>
      <c r="J21" s="118" t="s">
        <v>84</v>
      </c>
      <c r="K21" s="264"/>
      <c r="L21" s="3"/>
      <c r="M21" s="3"/>
      <c r="N21" s="3"/>
      <c r="O21" s="3"/>
      <c r="P21" s="3"/>
      <c r="Q21" s="3"/>
      <c r="R21" s="3"/>
      <c r="S21" s="3"/>
      <c r="T21" s="3"/>
      <c r="U21" s="3"/>
      <c r="V21" s="3"/>
      <c r="W21" s="3"/>
      <c r="X21" s="3"/>
      <c r="Y21" s="3"/>
      <c r="Z21" s="3"/>
    </row>
    <row r="22" spans="1:26" ht="12.75" customHeight="1">
      <c r="A22" s="3"/>
      <c r="B22" s="118" t="s">
        <v>302</v>
      </c>
      <c r="C22" s="3"/>
      <c r="D22" s="118"/>
      <c r="E22" s="118"/>
      <c r="F22" s="118"/>
      <c r="G22" s="262" t="s">
        <v>303</v>
      </c>
      <c r="H22" s="263"/>
      <c r="I22" s="263"/>
      <c r="J22" s="118"/>
      <c r="K22" s="118"/>
      <c r="L22" s="3"/>
      <c r="M22" s="3"/>
      <c r="N22" s="3"/>
      <c r="O22" s="3"/>
      <c r="P22" s="3"/>
      <c r="Q22" s="3"/>
      <c r="R22" s="3"/>
      <c r="S22" s="3"/>
      <c r="T22" s="3"/>
      <c r="U22" s="3"/>
      <c r="V22" s="3"/>
      <c r="W22" s="3"/>
      <c r="X22" s="3"/>
      <c r="Y22" s="3"/>
      <c r="Z22" s="3"/>
    </row>
    <row r="23" spans="1:26" ht="12.75" customHeight="1">
      <c r="A23" s="3"/>
      <c r="B23" s="266"/>
      <c r="C23" s="3"/>
      <c r="D23" s="266"/>
      <c r="E23" s="266"/>
      <c r="F23" s="266"/>
      <c r="G23" s="267"/>
      <c r="H23" s="268"/>
      <c r="I23" s="269"/>
      <c r="J23" s="266"/>
      <c r="K23" s="118"/>
      <c r="L23" s="3"/>
      <c r="M23" s="3"/>
      <c r="N23" s="3"/>
      <c r="O23" s="3"/>
      <c r="P23" s="3"/>
      <c r="Q23" s="3"/>
      <c r="R23" s="3"/>
      <c r="S23" s="3"/>
      <c r="T23" s="3"/>
      <c r="U23" s="3"/>
      <c r="V23" s="3"/>
      <c r="W23" s="3"/>
      <c r="X23" s="3"/>
      <c r="Y23" s="3"/>
      <c r="Z23" s="3"/>
    </row>
    <row r="24" spans="1:26" ht="12.75" customHeight="1">
      <c r="A24" s="260" t="s">
        <v>304</v>
      </c>
      <c r="B24" s="260"/>
      <c r="C24" s="3"/>
      <c r="D24" s="260"/>
      <c r="E24" s="260"/>
      <c r="F24" s="260"/>
      <c r="G24" s="262" t="s">
        <v>12</v>
      </c>
      <c r="H24" s="270"/>
      <c r="I24" s="270"/>
      <c r="J24" s="118"/>
      <c r="K24" s="118"/>
      <c r="L24" s="3"/>
      <c r="M24" s="3"/>
      <c r="N24" s="3"/>
      <c r="O24" s="3"/>
      <c r="P24" s="3"/>
      <c r="Q24" s="3"/>
      <c r="R24" s="3"/>
      <c r="S24" s="3"/>
      <c r="T24" s="3"/>
      <c r="U24" s="3"/>
      <c r="V24" s="3"/>
      <c r="W24" s="3"/>
      <c r="X24" s="3"/>
      <c r="Y24" s="3"/>
      <c r="Z24" s="3"/>
    </row>
    <row r="25" spans="1:26" ht="12.75" customHeight="1">
      <c r="A25" s="3"/>
      <c r="B25" s="118" t="s">
        <v>305</v>
      </c>
      <c r="C25" s="3"/>
      <c r="D25" s="118"/>
      <c r="E25" s="118"/>
      <c r="F25" s="118"/>
      <c r="G25" s="262" t="s">
        <v>306</v>
      </c>
      <c r="H25" s="271"/>
      <c r="I25" s="271"/>
      <c r="J25" s="118" t="s">
        <v>307</v>
      </c>
      <c r="K25" s="118"/>
      <c r="L25" s="3"/>
      <c r="M25" s="3"/>
      <c r="N25" s="3"/>
      <c r="O25" s="3"/>
      <c r="P25" s="3"/>
      <c r="Q25" s="3"/>
      <c r="R25" s="3"/>
      <c r="S25" s="3"/>
      <c r="T25" s="3"/>
      <c r="U25" s="3"/>
      <c r="V25" s="3"/>
      <c r="W25" s="3"/>
      <c r="X25" s="3"/>
      <c r="Y25" s="3"/>
      <c r="Z25" s="3"/>
    </row>
    <row r="26" spans="1:26" ht="12.75" customHeight="1">
      <c r="A26" s="3"/>
      <c r="B26" s="118" t="s">
        <v>308</v>
      </c>
      <c r="C26" s="3"/>
      <c r="D26" s="118"/>
      <c r="E26" s="118"/>
      <c r="F26" s="118"/>
      <c r="G26" s="262" t="s">
        <v>309</v>
      </c>
      <c r="H26" s="271"/>
      <c r="I26" s="271"/>
      <c r="J26" s="118" t="s">
        <v>310</v>
      </c>
      <c r="K26" s="118"/>
      <c r="L26" s="3"/>
      <c r="M26" s="3"/>
      <c r="N26" s="3"/>
      <c r="O26" s="3"/>
      <c r="P26" s="3"/>
      <c r="Q26" s="3"/>
      <c r="R26" s="3"/>
      <c r="S26" s="3"/>
      <c r="T26" s="3"/>
      <c r="U26" s="3"/>
      <c r="V26" s="3"/>
      <c r="W26" s="3"/>
      <c r="X26" s="3"/>
      <c r="Y26" s="3"/>
      <c r="Z26" s="3"/>
    </row>
    <row r="27" spans="1:26" ht="12.75" customHeight="1">
      <c r="A27" s="3"/>
      <c r="B27" s="118" t="s">
        <v>311</v>
      </c>
      <c r="C27" s="3"/>
      <c r="D27" s="118"/>
      <c r="E27" s="118"/>
      <c r="F27" s="118"/>
      <c r="G27" s="262" t="s">
        <v>312</v>
      </c>
      <c r="H27" s="272"/>
      <c r="I27" s="272"/>
      <c r="J27" s="118" t="s">
        <v>102</v>
      </c>
      <c r="K27" s="118"/>
      <c r="L27" s="3"/>
      <c r="M27" s="3"/>
      <c r="N27" s="3"/>
      <c r="O27" s="3"/>
      <c r="P27" s="3"/>
      <c r="Q27" s="3"/>
      <c r="R27" s="3"/>
      <c r="S27" s="3"/>
      <c r="T27" s="3"/>
      <c r="U27" s="3"/>
      <c r="V27" s="3"/>
      <c r="W27" s="3"/>
      <c r="X27" s="3"/>
      <c r="Y27" s="3"/>
      <c r="Z27" s="3"/>
    </row>
    <row r="28" spans="1:26" ht="12.75" customHeight="1">
      <c r="A28" s="3"/>
      <c r="B28" s="266"/>
      <c r="C28" s="3"/>
      <c r="D28" s="266"/>
      <c r="E28" s="266"/>
      <c r="F28" s="266"/>
      <c r="G28" s="262" t="s">
        <v>313</v>
      </c>
      <c r="H28" s="273" t="str">
        <f t="shared" ref="H28:I28" si="0">IF(H27="","",H27/H20)</f>
        <v/>
      </c>
      <c r="I28" s="273" t="str">
        <f t="shared" si="0"/>
        <v/>
      </c>
      <c r="J28" s="118"/>
      <c r="K28" s="118"/>
      <c r="L28" s="3"/>
      <c r="M28" s="3"/>
      <c r="N28" s="3"/>
      <c r="O28" s="3"/>
      <c r="P28" s="3"/>
      <c r="Q28" s="3"/>
      <c r="R28" s="3"/>
      <c r="S28" s="3"/>
      <c r="T28" s="3"/>
      <c r="U28" s="3"/>
      <c r="V28" s="3"/>
      <c r="W28" s="3"/>
      <c r="X28" s="3"/>
      <c r="Y28" s="3"/>
      <c r="Z28" s="3"/>
    </row>
    <row r="29" spans="1:26" ht="12.75" customHeight="1">
      <c r="A29" s="260" t="s">
        <v>314</v>
      </c>
      <c r="B29" s="260"/>
      <c r="C29" s="3"/>
      <c r="D29" s="260"/>
      <c r="E29" s="260"/>
      <c r="F29" s="260"/>
      <c r="G29" s="27"/>
      <c r="H29" s="270"/>
      <c r="I29" s="270"/>
      <c r="J29" s="118" t="s">
        <v>12</v>
      </c>
      <c r="K29" s="118"/>
      <c r="L29" s="3"/>
      <c r="M29" s="3"/>
      <c r="N29" s="3"/>
      <c r="O29" s="3"/>
      <c r="P29" s="3"/>
      <c r="Q29" s="3"/>
      <c r="R29" s="3"/>
      <c r="S29" s="3"/>
      <c r="T29" s="3"/>
      <c r="U29" s="3"/>
      <c r="V29" s="3"/>
      <c r="W29" s="3"/>
      <c r="X29" s="3"/>
      <c r="Y29" s="3"/>
      <c r="Z29" s="3"/>
    </row>
    <row r="30" spans="1:26" ht="12.75" customHeight="1">
      <c r="A30" s="3"/>
      <c r="B30" s="118" t="s">
        <v>315</v>
      </c>
      <c r="C30" s="3"/>
      <c r="D30" s="118"/>
      <c r="E30" s="118"/>
      <c r="F30" s="118"/>
      <c r="G30" s="262" t="s">
        <v>309</v>
      </c>
      <c r="H30" s="271"/>
      <c r="I30" s="271"/>
      <c r="J30" s="118" t="s">
        <v>310</v>
      </c>
      <c r="K30" s="118"/>
      <c r="L30" s="3"/>
      <c r="M30" s="3"/>
      <c r="N30" s="3"/>
      <c r="O30" s="3"/>
      <c r="P30" s="3"/>
      <c r="Q30" s="3"/>
      <c r="R30" s="3"/>
      <c r="S30" s="3"/>
      <c r="T30" s="3"/>
      <c r="U30" s="3"/>
      <c r="V30" s="3"/>
      <c r="W30" s="3"/>
      <c r="X30" s="3"/>
      <c r="Y30" s="3"/>
      <c r="Z30" s="3"/>
    </row>
    <row r="31" spans="1:26" ht="12.75" customHeight="1">
      <c r="A31" s="3"/>
      <c r="B31" s="118" t="s">
        <v>316</v>
      </c>
      <c r="C31" s="3"/>
      <c r="D31" s="118"/>
      <c r="E31" s="118"/>
      <c r="F31" s="118"/>
      <c r="G31" s="262" t="s">
        <v>317</v>
      </c>
      <c r="H31" s="271"/>
      <c r="I31" s="271"/>
      <c r="J31" s="118" t="s">
        <v>307</v>
      </c>
      <c r="K31" s="118"/>
      <c r="L31" s="3"/>
      <c r="M31" s="3"/>
      <c r="N31" s="3"/>
      <c r="O31" s="3"/>
      <c r="P31" s="3"/>
      <c r="Q31" s="3"/>
      <c r="R31" s="3"/>
      <c r="S31" s="3"/>
      <c r="T31" s="3"/>
      <c r="U31" s="3"/>
      <c r="V31" s="3"/>
      <c r="W31" s="3"/>
      <c r="X31" s="3"/>
      <c r="Y31" s="3"/>
      <c r="Z31" s="3"/>
    </row>
    <row r="32" spans="1:26" ht="12.75" customHeight="1">
      <c r="A32" s="3"/>
      <c r="B32" s="118" t="s">
        <v>318</v>
      </c>
      <c r="C32" s="3"/>
      <c r="D32" s="118"/>
      <c r="E32" s="118"/>
      <c r="F32" s="118"/>
      <c r="G32" s="262" t="s">
        <v>319</v>
      </c>
      <c r="H32" s="271"/>
      <c r="I32" s="271"/>
      <c r="J32" s="118" t="s">
        <v>84</v>
      </c>
      <c r="K32" s="118"/>
      <c r="L32" s="3"/>
      <c r="M32" s="3"/>
      <c r="N32" s="3"/>
      <c r="O32" s="3"/>
      <c r="P32" s="3"/>
      <c r="Q32" s="3"/>
      <c r="R32" s="3"/>
      <c r="S32" s="3"/>
      <c r="T32" s="3"/>
      <c r="U32" s="3"/>
      <c r="V32" s="3"/>
      <c r="W32" s="3"/>
      <c r="X32" s="3"/>
      <c r="Y32" s="3"/>
      <c r="Z32" s="3"/>
    </row>
    <row r="33" spans="1:26" ht="12.75" customHeight="1">
      <c r="A33" s="3"/>
      <c r="B33" s="118" t="s">
        <v>320</v>
      </c>
      <c r="C33" s="3"/>
      <c r="D33" s="118"/>
      <c r="E33" s="118"/>
      <c r="F33" s="118"/>
      <c r="G33" s="262" t="s">
        <v>321</v>
      </c>
      <c r="H33" s="271"/>
      <c r="I33" s="271"/>
      <c r="J33" s="118" t="s">
        <v>295</v>
      </c>
      <c r="K33" s="118"/>
      <c r="L33" s="3"/>
      <c r="M33" s="3"/>
      <c r="N33" s="3"/>
      <c r="O33" s="3"/>
      <c r="P33" s="3"/>
      <c r="Q33" s="3"/>
      <c r="R33" s="3"/>
      <c r="S33" s="3"/>
      <c r="T33" s="3"/>
      <c r="U33" s="3"/>
      <c r="V33" s="3"/>
      <c r="W33" s="3"/>
      <c r="X33" s="3"/>
      <c r="Y33" s="3"/>
      <c r="Z33" s="3"/>
    </row>
    <row r="34" spans="1:26" ht="12.75" customHeight="1">
      <c r="A34" s="3"/>
      <c r="B34" s="118" t="s">
        <v>322</v>
      </c>
      <c r="C34" s="3"/>
      <c r="D34" s="118"/>
      <c r="E34" s="118"/>
      <c r="F34" s="118"/>
      <c r="G34" s="262" t="s">
        <v>323</v>
      </c>
      <c r="H34" s="271"/>
      <c r="I34" s="271"/>
      <c r="J34" s="118" t="s">
        <v>295</v>
      </c>
      <c r="K34" s="118"/>
      <c r="L34" s="3"/>
      <c r="M34" s="3"/>
      <c r="N34" s="3"/>
      <c r="O34" s="3"/>
      <c r="P34" s="3"/>
      <c r="Q34" s="3"/>
      <c r="R34" s="3"/>
      <c r="S34" s="3"/>
      <c r="T34" s="3"/>
      <c r="U34" s="3"/>
      <c r="V34" s="3"/>
      <c r="W34" s="3"/>
      <c r="X34" s="3"/>
      <c r="Y34" s="3"/>
      <c r="Z34" s="3"/>
    </row>
    <row r="35" spans="1:26" ht="12.75" customHeight="1">
      <c r="A35" s="3"/>
      <c r="B35" s="118" t="s">
        <v>324</v>
      </c>
      <c r="C35" s="3"/>
      <c r="D35" s="118"/>
      <c r="E35" s="118"/>
      <c r="F35" s="118"/>
      <c r="G35" s="262" t="s">
        <v>325</v>
      </c>
      <c r="H35" s="272"/>
      <c r="I35" s="272"/>
      <c r="J35" s="118" t="s">
        <v>102</v>
      </c>
      <c r="K35" s="118"/>
      <c r="L35" s="3"/>
      <c r="M35" s="3"/>
      <c r="N35" s="3"/>
      <c r="O35" s="3"/>
      <c r="P35" s="3"/>
      <c r="Q35" s="3"/>
      <c r="R35" s="3"/>
      <c r="S35" s="3"/>
      <c r="T35" s="3"/>
      <c r="U35" s="3"/>
      <c r="V35" s="3"/>
      <c r="W35" s="3"/>
      <c r="X35" s="3"/>
      <c r="Y35" s="3"/>
      <c r="Z35" s="3"/>
    </row>
    <row r="36" spans="1:26" ht="12.75" customHeight="1">
      <c r="A36" s="121"/>
      <c r="B36" s="121"/>
      <c r="C36" s="132"/>
      <c r="D36" s="132"/>
      <c r="E36" s="132"/>
      <c r="F36" s="132"/>
      <c r="G36" s="132"/>
      <c r="H36" s="129"/>
      <c r="I36" s="129"/>
      <c r="J36" s="132"/>
      <c r="K36" s="118"/>
      <c r="L36" s="3"/>
      <c r="M36" s="3"/>
      <c r="N36" s="3"/>
      <c r="O36" s="3"/>
      <c r="P36" s="3"/>
      <c r="Q36" s="3"/>
      <c r="R36" s="3"/>
      <c r="S36" s="3"/>
      <c r="T36" s="3"/>
      <c r="U36" s="3"/>
      <c r="V36" s="3"/>
      <c r="W36" s="3"/>
      <c r="X36" s="3"/>
      <c r="Y36" s="3"/>
      <c r="Z36" s="3"/>
    </row>
    <row r="37" spans="1:26" ht="12.75" customHeight="1">
      <c r="A37" s="121"/>
      <c r="B37" s="266" t="s">
        <v>326</v>
      </c>
      <c r="C37" s="5"/>
      <c r="D37" s="266"/>
      <c r="E37" s="266"/>
      <c r="F37" s="266"/>
      <c r="G37" s="256" t="s">
        <v>327</v>
      </c>
      <c r="H37" s="274" t="str">
        <f t="shared" ref="H37:I37" si="1">IF(H33="","",H31/H33)</f>
        <v/>
      </c>
      <c r="I37" s="274" t="str">
        <f t="shared" si="1"/>
        <v/>
      </c>
      <c r="J37" s="266" t="s">
        <v>295</v>
      </c>
      <c r="K37" s="118"/>
      <c r="L37" s="3"/>
      <c r="M37" s="3"/>
      <c r="N37" s="3"/>
      <c r="O37" s="3"/>
      <c r="P37" s="3"/>
      <c r="Q37" s="3"/>
      <c r="R37" s="3"/>
      <c r="S37" s="3"/>
      <c r="T37" s="3"/>
      <c r="U37" s="3"/>
      <c r="V37" s="3"/>
      <c r="W37" s="3"/>
      <c r="X37" s="3"/>
      <c r="Y37" s="3"/>
      <c r="Z37" s="3"/>
    </row>
    <row r="38" spans="1:26" ht="12.75" customHeight="1">
      <c r="A38" s="3"/>
      <c r="B38" s="266" t="s">
        <v>328</v>
      </c>
      <c r="C38" s="5"/>
      <c r="D38" s="266"/>
      <c r="E38" s="266"/>
      <c r="F38" s="266"/>
      <c r="G38" s="256" t="s">
        <v>329</v>
      </c>
      <c r="H38" s="274" t="str">
        <f t="shared" ref="H38:I38" si="2">IF(H33="","",H19+H33/2)</f>
        <v/>
      </c>
      <c r="I38" s="274" t="str">
        <f t="shared" si="2"/>
        <v/>
      </c>
      <c r="J38" s="266" t="s">
        <v>295</v>
      </c>
      <c r="K38" s="118"/>
      <c r="L38" s="3"/>
      <c r="M38" s="3"/>
      <c r="N38" s="3"/>
      <c r="O38" s="3"/>
      <c r="P38" s="3"/>
      <c r="Q38" s="3"/>
      <c r="R38" s="3"/>
      <c r="S38" s="3"/>
      <c r="T38" s="3"/>
      <c r="U38" s="3"/>
      <c r="V38" s="3"/>
      <c r="W38" s="3"/>
      <c r="X38" s="3"/>
      <c r="Y38" s="3"/>
      <c r="Z38" s="3"/>
    </row>
    <row r="39" spans="1:26" ht="12.75" customHeight="1">
      <c r="A39" s="3"/>
      <c r="B39" s="3"/>
      <c r="C39" s="3"/>
      <c r="D39" s="3"/>
      <c r="E39" s="3"/>
      <c r="F39" s="3"/>
      <c r="G39" s="3"/>
      <c r="H39" s="3"/>
      <c r="I39" s="3"/>
      <c r="J39" s="3"/>
      <c r="K39" s="118"/>
      <c r="L39" s="3"/>
      <c r="M39" s="3"/>
      <c r="N39" s="3"/>
      <c r="O39" s="3"/>
      <c r="P39" s="3"/>
      <c r="Q39" s="3"/>
      <c r="R39" s="3"/>
      <c r="S39" s="3"/>
      <c r="T39" s="3"/>
      <c r="U39" s="3"/>
      <c r="V39" s="3"/>
      <c r="W39" s="3"/>
      <c r="X39" s="3"/>
      <c r="Y39" s="3"/>
      <c r="Z39" s="3"/>
    </row>
    <row r="40" spans="1:26" ht="12.75" customHeight="1">
      <c r="A40" s="3"/>
      <c r="B40" s="3"/>
      <c r="C40" s="3"/>
      <c r="D40" s="3"/>
      <c r="E40" s="3"/>
      <c r="F40" s="3"/>
      <c r="G40" s="3"/>
      <c r="H40" s="3"/>
      <c r="I40" s="3"/>
      <c r="J40" s="3"/>
      <c r="K40" s="118"/>
      <c r="L40" s="3"/>
      <c r="M40" s="3"/>
      <c r="N40" s="3"/>
      <c r="O40" s="3"/>
      <c r="P40" s="3"/>
      <c r="Q40" s="3"/>
      <c r="R40" s="3"/>
      <c r="S40" s="3"/>
      <c r="T40" s="3"/>
      <c r="U40" s="3"/>
      <c r="V40" s="3"/>
      <c r="W40" s="3"/>
      <c r="X40" s="3"/>
      <c r="Y40" s="3"/>
      <c r="Z40" s="3"/>
    </row>
    <row r="41" spans="1:26" ht="12.75" customHeight="1">
      <c r="A41" s="3"/>
      <c r="B41" s="3"/>
      <c r="C41" s="3"/>
      <c r="D41" s="3"/>
      <c r="E41" s="3"/>
      <c r="F41" s="3"/>
      <c r="G41" s="3"/>
      <c r="H41" s="3"/>
      <c r="I41" s="3"/>
      <c r="J41" s="3"/>
      <c r="K41" s="118"/>
      <c r="L41" s="3"/>
      <c r="M41" s="3"/>
      <c r="N41" s="3"/>
      <c r="O41" s="3"/>
      <c r="P41" s="3"/>
      <c r="Q41" s="3"/>
      <c r="R41" s="3"/>
      <c r="S41" s="3"/>
      <c r="T41" s="3"/>
      <c r="U41" s="3"/>
      <c r="V41" s="3"/>
      <c r="W41" s="3"/>
      <c r="X41" s="3"/>
      <c r="Y41" s="3"/>
      <c r="Z41" s="3"/>
    </row>
    <row r="42" spans="1:26" ht="12.75" customHeight="1">
      <c r="A42" s="3"/>
      <c r="B42" s="3"/>
      <c r="C42" s="3"/>
      <c r="D42" s="3"/>
      <c r="E42" s="3"/>
      <c r="F42" s="3"/>
      <c r="G42" s="3"/>
      <c r="H42" s="3"/>
      <c r="I42" s="3"/>
      <c r="J42" s="3"/>
      <c r="K42" s="118"/>
      <c r="L42" s="3"/>
      <c r="M42" s="3"/>
      <c r="N42" s="3"/>
      <c r="O42" s="3"/>
      <c r="P42" s="3"/>
      <c r="Q42" s="3"/>
      <c r="R42" s="3"/>
      <c r="S42" s="3"/>
      <c r="T42" s="3"/>
      <c r="U42" s="3"/>
      <c r="V42" s="3"/>
      <c r="W42" s="3"/>
      <c r="X42" s="3"/>
      <c r="Y42" s="3"/>
      <c r="Z42" s="3"/>
    </row>
    <row r="43" spans="1:26" ht="12.75" customHeight="1">
      <c r="A43" s="3"/>
      <c r="B43" s="3"/>
      <c r="C43" s="3"/>
      <c r="D43" s="3"/>
      <c r="E43" s="3"/>
      <c r="F43" s="3"/>
      <c r="G43" s="3"/>
      <c r="H43" s="3"/>
      <c r="I43" s="3"/>
      <c r="J43" s="3"/>
      <c r="K43" s="118"/>
      <c r="L43" s="3"/>
      <c r="M43" s="3"/>
      <c r="N43" s="3"/>
      <c r="O43" s="3"/>
      <c r="P43" s="3"/>
      <c r="Q43" s="3"/>
      <c r="R43" s="3"/>
      <c r="S43" s="3"/>
      <c r="T43" s="3"/>
      <c r="U43" s="3"/>
      <c r="V43" s="3"/>
      <c r="W43" s="3"/>
      <c r="X43" s="3"/>
      <c r="Y43" s="3"/>
      <c r="Z43" s="3"/>
    </row>
    <row r="44" spans="1:26" ht="12.75" customHeight="1">
      <c r="A44" s="3"/>
      <c r="B44" s="3"/>
      <c r="C44" s="3"/>
      <c r="D44" s="3"/>
      <c r="E44" s="3"/>
      <c r="F44" s="3"/>
      <c r="G44" s="3"/>
      <c r="H44" s="3"/>
      <c r="I44" s="3"/>
      <c r="J44" s="3"/>
      <c r="K44" s="118"/>
      <c r="L44" s="3"/>
      <c r="M44" s="3"/>
      <c r="N44" s="3"/>
      <c r="O44" s="3"/>
      <c r="P44" s="3"/>
      <c r="Q44" s="3"/>
      <c r="R44" s="3"/>
      <c r="S44" s="3"/>
      <c r="T44" s="3"/>
      <c r="U44" s="3"/>
      <c r="V44" s="3"/>
      <c r="W44" s="3"/>
      <c r="X44" s="3"/>
      <c r="Y44" s="3"/>
      <c r="Z44" s="3"/>
    </row>
    <row r="45" spans="1:26" ht="12.75" customHeight="1">
      <c r="A45" s="3"/>
      <c r="B45" s="3"/>
      <c r="C45" s="3"/>
      <c r="D45" s="3"/>
      <c r="E45" s="3"/>
      <c r="F45" s="3"/>
      <c r="G45" s="3"/>
      <c r="H45" s="3"/>
      <c r="I45" s="3"/>
      <c r="J45" s="3"/>
      <c r="K45" s="118"/>
      <c r="L45" s="3"/>
      <c r="M45" s="3"/>
      <c r="N45" s="3"/>
      <c r="O45" s="3"/>
      <c r="P45" s="3"/>
      <c r="Q45" s="3"/>
      <c r="R45" s="3"/>
      <c r="S45" s="3"/>
      <c r="T45" s="3"/>
      <c r="U45" s="3"/>
      <c r="V45" s="3"/>
      <c r="W45" s="3"/>
      <c r="X45" s="3"/>
      <c r="Y45" s="3"/>
      <c r="Z45" s="3"/>
    </row>
    <row r="46" spans="1:26" ht="12.75" customHeight="1">
      <c r="A46" s="3"/>
      <c r="B46" s="3"/>
      <c r="C46" s="3"/>
      <c r="D46" s="3"/>
      <c r="E46" s="3"/>
      <c r="F46" s="3"/>
      <c r="G46" s="3"/>
      <c r="H46" s="3"/>
      <c r="I46" s="3"/>
      <c r="J46" s="3"/>
      <c r="K46" s="118"/>
      <c r="L46" s="3"/>
      <c r="M46" s="3"/>
      <c r="N46" s="3"/>
      <c r="O46" s="3"/>
      <c r="P46" s="3"/>
      <c r="Q46" s="3"/>
      <c r="R46" s="3"/>
      <c r="S46" s="3"/>
      <c r="T46" s="3"/>
      <c r="U46" s="3"/>
      <c r="V46" s="3"/>
      <c r="W46" s="3"/>
      <c r="X46" s="3"/>
      <c r="Y46" s="3"/>
      <c r="Z46" s="3"/>
    </row>
    <row r="47" spans="1:26" ht="12.75" customHeight="1">
      <c r="A47" s="3"/>
      <c r="B47" s="3"/>
      <c r="C47" s="3"/>
      <c r="D47" s="3"/>
      <c r="E47" s="3"/>
      <c r="F47" s="3"/>
      <c r="G47" s="3"/>
      <c r="H47" s="3"/>
      <c r="I47" s="3"/>
      <c r="J47" s="3"/>
      <c r="K47" s="118"/>
      <c r="L47" s="3"/>
      <c r="M47" s="3"/>
      <c r="N47" s="3"/>
      <c r="O47" s="3"/>
      <c r="P47" s="3"/>
      <c r="Q47" s="3"/>
      <c r="R47" s="3"/>
      <c r="S47" s="3"/>
      <c r="T47" s="3"/>
      <c r="U47" s="3"/>
      <c r="V47" s="3"/>
      <c r="W47" s="3"/>
      <c r="X47" s="3"/>
      <c r="Y47" s="3"/>
      <c r="Z47" s="3"/>
    </row>
    <row r="48" spans="1:26" ht="12.75" customHeight="1">
      <c r="A48" s="3"/>
      <c r="B48" s="3"/>
      <c r="C48" s="3"/>
      <c r="D48" s="3"/>
      <c r="E48" s="3"/>
      <c r="F48" s="3"/>
      <c r="G48" s="3"/>
      <c r="H48" s="3"/>
      <c r="I48" s="3"/>
      <c r="J48" s="3"/>
      <c r="K48" s="118"/>
      <c r="L48" s="3"/>
      <c r="M48" s="3"/>
      <c r="N48" s="3"/>
      <c r="O48" s="3"/>
      <c r="P48" s="3"/>
      <c r="Q48" s="3"/>
      <c r="R48" s="3"/>
      <c r="S48" s="3"/>
      <c r="T48" s="3"/>
      <c r="U48" s="3"/>
      <c r="V48" s="3"/>
      <c r="W48" s="3"/>
      <c r="X48" s="3"/>
      <c r="Y48" s="3"/>
      <c r="Z48" s="3"/>
    </row>
    <row r="49" spans="1:26" ht="12.75" customHeight="1">
      <c r="A49" s="3"/>
      <c r="B49" s="3"/>
      <c r="C49" s="3"/>
      <c r="D49" s="3"/>
      <c r="E49" s="3"/>
      <c r="F49" s="3"/>
      <c r="G49" s="3"/>
      <c r="H49" s="3"/>
      <c r="I49" s="3"/>
      <c r="J49" s="3"/>
      <c r="K49" s="118"/>
      <c r="L49" s="3"/>
      <c r="M49" s="3"/>
      <c r="N49" s="3"/>
      <c r="O49" s="3"/>
      <c r="P49" s="3"/>
      <c r="Q49" s="3"/>
      <c r="R49" s="3"/>
      <c r="S49" s="3"/>
      <c r="T49" s="3"/>
      <c r="U49" s="3"/>
      <c r="V49" s="3"/>
      <c r="W49" s="3"/>
      <c r="X49" s="3"/>
      <c r="Y49" s="3"/>
      <c r="Z49" s="3"/>
    </row>
    <row r="50" spans="1:26" ht="12.75" customHeight="1">
      <c r="A50" s="3"/>
      <c r="B50" s="3"/>
      <c r="C50" s="3"/>
      <c r="D50" s="3"/>
      <c r="E50" s="3"/>
      <c r="F50" s="3"/>
      <c r="G50" s="3"/>
      <c r="H50" s="3"/>
      <c r="I50" s="3"/>
      <c r="J50" s="3"/>
      <c r="K50" s="118"/>
      <c r="L50" s="3"/>
      <c r="M50" s="3"/>
      <c r="N50" s="3"/>
      <c r="O50" s="3"/>
      <c r="P50" s="3"/>
      <c r="Q50" s="3"/>
      <c r="R50" s="3"/>
      <c r="S50" s="3"/>
      <c r="T50" s="3"/>
      <c r="U50" s="3"/>
      <c r="V50" s="3"/>
      <c r="W50" s="3"/>
      <c r="X50" s="3"/>
      <c r="Y50" s="3"/>
      <c r="Z50" s="3"/>
    </row>
    <row r="51" spans="1:26" ht="12.75" customHeight="1">
      <c r="A51" s="3"/>
      <c r="B51" s="3"/>
      <c r="C51" s="3"/>
      <c r="D51" s="3"/>
      <c r="E51" s="3"/>
      <c r="F51" s="3"/>
      <c r="G51" s="3"/>
      <c r="H51" s="3"/>
      <c r="I51" s="3"/>
      <c r="J51" s="3"/>
      <c r="K51" s="118"/>
      <c r="L51" s="3"/>
      <c r="M51" s="3"/>
      <c r="N51" s="3"/>
      <c r="O51" s="3"/>
      <c r="P51" s="3"/>
      <c r="Q51" s="3"/>
      <c r="R51" s="3"/>
      <c r="S51" s="3"/>
      <c r="T51" s="3"/>
      <c r="U51" s="3"/>
      <c r="V51" s="3"/>
      <c r="W51" s="3"/>
      <c r="X51" s="3"/>
      <c r="Y51" s="3"/>
      <c r="Z51" s="3"/>
    </row>
    <row r="52" spans="1:26" ht="12.75" customHeight="1">
      <c r="A52" s="3"/>
      <c r="B52" s="3"/>
      <c r="C52" s="3"/>
      <c r="D52" s="3"/>
      <c r="E52" s="3"/>
      <c r="F52" s="3"/>
      <c r="G52" s="3"/>
      <c r="H52" s="3"/>
      <c r="I52" s="3"/>
      <c r="J52" s="3"/>
      <c r="K52" s="118"/>
      <c r="L52" s="3"/>
      <c r="M52" s="3"/>
      <c r="N52" s="3"/>
      <c r="O52" s="3"/>
      <c r="P52" s="3"/>
      <c r="Q52" s="3"/>
      <c r="R52" s="3"/>
      <c r="S52" s="3"/>
      <c r="T52" s="3"/>
      <c r="U52" s="3"/>
      <c r="V52" s="3"/>
      <c r="W52" s="3"/>
      <c r="X52" s="3"/>
      <c r="Y52" s="3"/>
      <c r="Z52" s="3"/>
    </row>
    <row r="53" spans="1:26" ht="12.75" customHeight="1">
      <c r="A53" s="3"/>
      <c r="B53" s="3"/>
      <c r="C53" s="3"/>
      <c r="D53" s="3"/>
      <c r="E53" s="3"/>
      <c r="F53" s="3"/>
      <c r="G53" s="3"/>
      <c r="H53" s="3"/>
      <c r="I53" s="3"/>
      <c r="J53" s="3"/>
      <c r="K53" s="118"/>
      <c r="L53" s="3"/>
      <c r="M53" s="3"/>
      <c r="N53" s="3"/>
      <c r="O53" s="3"/>
      <c r="P53" s="3"/>
      <c r="Q53" s="3"/>
      <c r="R53" s="3"/>
      <c r="S53" s="3"/>
      <c r="T53" s="3"/>
      <c r="U53" s="3"/>
      <c r="V53" s="3"/>
      <c r="W53" s="3"/>
      <c r="X53" s="3"/>
      <c r="Y53" s="3"/>
      <c r="Z53" s="3"/>
    </row>
    <row r="54" spans="1:26" ht="12.75" customHeight="1">
      <c r="A54" s="3"/>
      <c r="B54" s="3"/>
      <c r="C54" s="3"/>
      <c r="D54" s="3"/>
      <c r="E54" s="3"/>
      <c r="F54" s="3"/>
      <c r="G54" s="3"/>
      <c r="H54" s="3"/>
      <c r="I54" s="3"/>
      <c r="J54" s="3"/>
      <c r="K54" s="118"/>
      <c r="L54" s="3"/>
      <c r="M54" s="3"/>
      <c r="N54" s="3"/>
      <c r="O54" s="3"/>
      <c r="P54" s="3"/>
      <c r="Q54" s="3"/>
      <c r="R54" s="3"/>
      <c r="S54" s="3"/>
      <c r="T54" s="3"/>
      <c r="U54" s="3"/>
      <c r="V54" s="3"/>
      <c r="W54" s="3"/>
      <c r="X54" s="3"/>
      <c r="Y54" s="3"/>
      <c r="Z54" s="3"/>
    </row>
    <row r="55" spans="1:26" ht="12.75" customHeight="1">
      <c r="A55" s="3"/>
      <c r="B55" s="3"/>
      <c r="C55" s="3"/>
      <c r="D55" s="3"/>
      <c r="E55" s="3"/>
      <c r="F55" s="3"/>
      <c r="G55" s="3"/>
      <c r="H55" s="3"/>
      <c r="I55" s="3"/>
      <c r="J55" s="3"/>
      <c r="K55" s="118"/>
      <c r="L55" s="3"/>
      <c r="M55" s="3"/>
      <c r="N55" s="3"/>
      <c r="O55" s="3"/>
      <c r="P55" s="3"/>
      <c r="Q55" s="3"/>
      <c r="R55" s="3"/>
      <c r="S55" s="3"/>
      <c r="T55" s="3"/>
      <c r="U55" s="3"/>
      <c r="V55" s="3"/>
      <c r="W55" s="3"/>
      <c r="X55" s="3"/>
      <c r="Y55" s="3"/>
      <c r="Z55" s="3"/>
    </row>
    <row r="56" spans="1:26" ht="12.75" customHeight="1">
      <c r="A56" s="3"/>
      <c r="B56" s="3"/>
      <c r="C56" s="3"/>
      <c r="D56" s="3"/>
      <c r="E56" s="3"/>
      <c r="F56" s="3"/>
      <c r="G56" s="3"/>
      <c r="H56" s="3"/>
      <c r="I56" s="3"/>
      <c r="J56" s="3"/>
      <c r="K56" s="118"/>
      <c r="L56" s="3"/>
      <c r="M56" s="3"/>
      <c r="N56" s="3"/>
      <c r="O56" s="3"/>
      <c r="P56" s="3"/>
      <c r="Q56" s="3"/>
      <c r="R56" s="3"/>
      <c r="S56" s="3"/>
      <c r="T56" s="3"/>
      <c r="U56" s="3"/>
      <c r="V56" s="3"/>
      <c r="W56" s="3"/>
      <c r="X56" s="3"/>
      <c r="Y56" s="3"/>
      <c r="Z56" s="3"/>
    </row>
    <row r="57" spans="1:26" ht="12.75" customHeight="1">
      <c r="A57" s="3"/>
      <c r="B57" s="3"/>
      <c r="C57" s="3"/>
      <c r="D57" s="3"/>
      <c r="E57" s="3"/>
      <c r="F57" s="3"/>
      <c r="G57" s="3"/>
      <c r="H57" s="3"/>
      <c r="I57" s="3"/>
      <c r="J57" s="3"/>
      <c r="K57" s="118"/>
      <c r="L57" s="3"/>
      <c r="M57" s="3"/>
      <c r="N57" s="3"/>
      <c r="O57" s="3"/>
      <c r="P57" s="3"/>
      <c r="Q57" s="3"/>
      <c r="R57" s="3"/>
      <c r="S57" s="3"/>
      <c r="T57" s="3"/>
      <c r="U57" s="3"/>
      <c r="V57" s="3"/>
      <c r="W57" s="3"/>
      <c r="X57" s="3"/>
      <c r="Y57" s="3"/>
      <c r="Z57" s="3"/>
    </row>
    <row r="58" spans="1:26" ht="12.75" customHeight="1">
      <c r="A58" s="3"/>
      <c r="B58" s="3"/>
      <c r="C58" s="3"/>
      <c r="D58" s="3"/>
      <c r="E58" s="3"/>
      <c r="F58" s="3"/>
      <c r="G58" s="3"/>
      <c r="H58" s="3"/>
      <c r="I58" s="3"/>
      <c r="J58" s="3"/>
      <c r="K58" s="118"/>
      <c r="L58" s="3"/>
      <c r="M58" s="3"/>
      <c r="N58" s="3"/>
      <c r="O58" s="3"/>
      <c r="P58" s="3"/>
      <c r="Q58" s="3"/>
      <c r="R58" s="3"/>
      <c r="S58" s="3"/>
      <c r="T58" s="3"/>
      <c r="U58" s="3"/>
      <c r="V58" s="3"/>
      <c r="W58" s="3"/>
      <c r="X58" s="3"/>
      <c r="Y58" s="3"/>
      <c r="Z58" s="3"/>
    </row>
    <row r="59" spans="1:26" ht="12.75" customHeight="1">
      <c r="A59" s="3"/>
      <c r="B59" s="3"/>
      <c r="C59" s="3"/>
      <c r="D59" s="3"/>
      <c r="E59" s="3"/>
      <c r="F59" s="3"/>
      <c r="G59" s="3"/>
      <c r="H59" s="3"/>
      <c r="I59" s="3"/>
      <c r="J59" s="3"/>
      <c r="K59" s="118"/>
      <c r="L59" s="3"/>
      <c r="M59" s="3"/>
      <c r="N59" s="3"/>
      <c r="O59" s="3"/>
      <c r="P59" s="3"/>
      <c r="Q59" s="3"/>
      <c r="R59" s="3"/>
      <c r="S59" s="3"/>
      <c r="T59" s="3"/>
      <c r="U59" s="3"/>
      <c r="V59" s="3"/>
      <c r="W59" s="3"/>
      <c r="X59" s="3"/>
      <c r="Y59" s="3"/>
      <c r="Z59" s="3"/>
    </row>
    <row r="60" spans="1:26" ht="12.75" customHeight="1">
      <c r="A60" s="3"/>
      <c r="B60" s="3"/>
      <c r="C60" s="3"/>
      <c r="D60" s="3"/>
      <c r="E60" s="3"/>
      <c r="F60" s="3"/>
      <c r="G60" s="3"/>
      <c r="H60" s="3"/>
      <c r="I60" s="3"/>
      <c r="J60" s="3"/>
      <c r="K60" s="118"/>
      <c r="L60" s="3"/>
      <c r="M60" s="3"/>
      <c r="N60" s="3"/>
      <c r="O60" s="3"/>
      <c r="P60" s="3"/>
      <c r="Q60" s="3"/>
      <c r="R60" s="3"/>
      <c r="S60" s="3"/>
      <c r="T60" s="3"/>
      <c r="U60" s="3"/>
      <c r="V60" s="3"/>
      <c r="W60" s="3"/>
      <c r="X60" s="3"/>
      <c r="Y60" s="3"/>
      <c r="Z60" s="3"/>
    </row>
    <row r="61" spans="1:26" ht="12.75" customHeight="1">
      <c r="A61" s="3"/>
      <c r="B61" s="3"/>
      <c r="C61" s="3"/>
      <c r="D61" s="3"/>
      <c r="E61" s="3"/>
      <c r="F61" s="3"/>
      <c r="G61" s="3"/>
      <c r="H61" s="3"/>
      <c r="I61" s="3"/>
      <c r="J61" s="3"/>
      <c r="K61" s="118"/>
      <c r="L61" s="3"/>
      <c r="M61" s="3"/>
      <c r="N61" s="3"/>
      <c r="O61" s="3"/>
      <c r="P61" s="3"/>
      <c r="Q61" s="3"/>
      <c r="R61" s="3"/>
      <c r="S61" s="3"/>
      <c r="T61" s="3"/>
      <c r="U61" s="3"/>
      <c r="V61" s="3"/>
      <c r="W61" s="3"/>
      <c r="X61" s="3"/>
      <c r="Y61" s="3"/>
      <c r="Z61" s="3"/>
    </row>
    <row r="62" spans="1:26" ht="12.75" customHeight="1">
      <c r="A62" s="3"/>
      <c r="B62" s="3"/>
      <c r="C62" s="3"/>
      <c r="D62" s="3"/>
      <c r="E62" s="3"/>
      <c r="F62" s="3"/>
      <c r="G62" s="3"/>
      <c r="H62" s="3"/>
      <c r="I62" s="3"/>
      <c r="J62" s="3"/>
      <c r="K62" s="118"/>
      <c r="L62" s="3"/>
      <c r="M62" s="3"/>
      <c r="N62" s="3"/>
      <c r="O62" s="3"/>
      <c r="P62" s="3"/>
      <c r="Q62" s="3"/>
      <c r="R62" s="3"/>
      <c r="S62" s="3"/>
      <c r="T62" s="3"/>
      <c r="U62" s="3"/>
      <c r="V62" s="3"/>
      <c r="W62" s="3"/>
      <c r="X62" s="3"/>
      <c r="Y62" s="3"/>
      <c r="Z62" s="3"/>
    </row>
    <row r="63" spans="1:26" ht="12.75" customHeight="1">
      <c r="A63" s="3"/>
      <c r="B63" s="3"/>
      <c r="C63" s="3"/>
      <c r="D63" s="3"/>
      <c r="E63" s="3"/>
      <c r="F63" s="3"/>
      <c r="G63" s="3"/>
      <c r="H63" s="3"/>
      <c r="I63" s="3"/>
      <c r="J63" s="3"/>
      <c r="K63" s="118"/>
      <c r="L63" s="3"/>
      <c r="M63" s="3"/>
      <c r="N63" s="3"/>
      <c r="O63" s="3"/>
      <c r="P63" s="3"/>
      <c r="Q63" s="3"/>
      <c r="R63" s="3"/>
      <c r="S63" s="3"/>
      <c r="T63" s="3"/>
      <c r="U63" s="3"/>
      <c r="V63" s="3"/>
      <c r="W63" s="3"/>
      <c r="X63" s="3"/>
      <c r="Y63" s="3"/>
      <c r="Z63" s="3"/>
    </row>
    <row r="64" spans="1:26" ht="12.75" customHeight="1">
      <c r="A64" s="3"/>
      <c r="B64" s="3"/>
      <c r="C64" s="3"/>
      <c r="D64" s="3"/>
      <c r="E64" s="3"/>
      <c r="F64" s="3"/>
      <c r="G64" s="3"/>
      <c r="H64" s="3"/>
      <c r="I64" s="3"/>
      <c r="J64" s="3"/>
      <c r="K64" s="118"/>
      <c r="L64" s="3"/>
      <c r="M64" s="3"/>
      <c r="N64" s="3"/>
      <c r="O64" s="3"/>
      <c r="P64" s="3"/>
      <c r="Q64" s="3"/>
      <c r="R64" s="3"/>
      <c r="S64" s="3"/>
      <c r="T64" s="3"/>
      <c r="U64" s="3"/>
      <c r="V64" s="3"/>
      <c r="W64" s="3"/>
      <c r="X64" s="3"/>
      <c r="Y64" s="3"/>
      <c r="Z64" s="3"/>
    </row>
    <row r="65" spans="1:26" ht="12.75" customHeight="1">
      <c r="A65" s="3"/>
      <c r="B65" s="3"/>
      <c r="C65" s="3"/>
      <c r="D65" s="3"/>
      <c r="E65" s="3"/>
      <c r="F65" s="3"/>
      <c r="G65" s="3"/>
      <c r="H65" s="3"/>
      <c r="I65" s="3"/>
      <c r="J65" s="3"/>
      <c r="K65" s="118"/>
      <c r="L65" s="3"/>
      <c r="M65" s="3"/>
      <c r="N65" s="3"/>
      <c r="O65" s="3"/>
      <c r="P65" s="3"/>
      <c r="Q65" s="3"/>
      <c r="R65" s="3"/>
      <c r="S65" s="3"/>
      <c r="T65" s="3"/>
      <c r="U65" s="3"/>
      <c r="V65" s="3"/>
      <c r="W65" s="3"/>
      <c r="X65" s="3"/>
      <c r="Y65" s="3"/>
      <c r="Z65" s="3"/>
    </row>
    <row r="66" spans="1:26" ht="12.75" customHeight="1">
      <c r="A66" s="3"/>
      <c r="B66" s="3"/>
      <c r="C66" s="3"/>
      <c r="D66" s="3"/>
      <c r="E66" s="3"/>
      <c r="F66" s="3"/>
      <c r="G66" s="3"/>
      <c r="H66" s="3"/>
      <c r="I66" s="3"/>
      <c r="J66" s="3"/>
      <c r="K66" s="118"/>
      <c r="L66" s="3"/>
      <c r="M66" s="3"/>
      <c r="N66" s="3"/>
      <c r="O66" s="3"/>
      <c r="P66" s="3"/>
      <c r="Q66" s="3"/>
      <c r="R66" s="3"/>
      <c r="S66" s="3"/>
      <c r="T66" s="3"/>
      <c r="U66" s="3"/>
      <c r="V66" s="3"/>
      <c r="W66" s="3"/>
      <c r="X66" s="3"/>
      <c r="Y66" s="3"/>
      <c r="Z66" s="3"/>
    </row>
    <row r="67" spans="1:26" ht="12.75" customHeight="1">
      <c r="A67" s="3"/>
      <c r="B67" s="3"/>
      <c r="C67" s="3"/>
      <c r="D67" s="3"/>
      <c r="E67" s="3"/>
      <c r="F67" s="3"/>
      <c r="G67" s="3"/>
      <c r="H67" s="3"/>
      <c r="I67" s="3"/>
      <c r="J67" s="3"/>
      <c r="K67" s="118"/>
      <c r="L67" s="3"/>
      <c r="M67" s="3"/>
      <c r="N67" s="3"/>
      <c r="O67" s="3"/>
      <c r="P67" s="3"/>
      <c r="Q67" s="3"/>
      <c r="R67" s="3"/>
      <c r="S67" s="3"/>
      <c r="T67" s="3"/>
      <c r="U67" s="3"/>
      <c r="V67" s="3"/>
      <c r="W67" s="3"/>
      <c r="X67" s="3"/>
      <c r="Y67" s="3"/>
      <c r="Z67" s="3"/>
    </row>
    <row r="68" spans="1:26" ht="12.75" customHeight="1">
      <c r="A68" s="3"/>
      <c r="B68" s="3"/>
      <c r="C68" s="3"/>
      <c r="D68" s="3"/>
      <c r="E68" s="3"/>
      <c r="F68" s="3"/>
      <c r="G68" s="3"/>
      <c r="H68" s="3"/>
      <c r="I68" s="3"/>
      <c r="J68" s="3"/>
      <c r="K68" s="118"/>
      <c r="L68" s="3"/>
      <c r="M68" s="3"/>
      <c r="N68" s="3"/>
      <c r="O68" s="3"/>
      <c r="P68" s="3"/>
      <c r="Q68" s="3"/>
      <c r="R68" s="3"/>
      <c r="S68" s="3"/>
      <c r="T68" s="3"/>
      <c r="U68" s="3"/>
      <c r="V68" s="3"/>
      <c r="W68" s="3"/>
      <c r="X68" s="3"/>
      <c r="Y68" s="3"/>
      <c r="Z68" s="3"/>
    </row>
    <row r="69" spans="1:26" ht="12.75" customHeight="1">
      <c r="A69" s="3"/>
      <c r="B69" s="3"/>
      <c r="C69" s="3"/>
      <c r="D69" s="3"/>
      <c r="E69" s="3"/>
      <c r="F69" s="3"/>
      <c r="G69" s="3"/>
      <c r="H69" s="3"/>
      <c r="I69" s="3"/>
      <c r="J69" s="3"/>
      <c r="K69" s="118"/>
      <c r="L69" s="3"/>
      <c r="M69" s="3"/>
      <c r="N69" s="3"/>
      <c r="O69" s="3"/>
      <c r="P69" s="3"/>
      <c r="Q69" s="3"/>
      <c r="R69" s="3"/>
      <c r="S69" s="3"/>
      <c r="T69" s="3"/>
      <c r="U69" s="3"/>
      <c r="V69" s="3"/>
      <c r="W69" s="3"/>
      <c r="X69" s="3"/>
      <c r="Y69" s="3"/>
      <c r="Z69" s="3"/>
    </row>
    <row r="70" spans="1:26" ht="12.75" customHeight="1">
      <c r="A70" s="3"/>
      <c r="B70" s="3"/>
      <c r="C70" s="3"/>
      <c r="D70" s="3"/>
      <c r="E70" s="3"/>
      <c r="F70" s="3"/>
      <c r="G70" s="3"/>
      <c r="H70" s="3"/>
      <c r="I70" s="3"/>
      <c r="J70" s="3"/>
      <c r="K70" s="118"/>
      <c r="L70" s="3"/>
      <c r="M70" s="3"/>
      <c r="N70" s="3"/>
      <c r="O70" s="3"/>
      <c r="P70" s="3"/>
      <c r="Q70" s="3"/>
      <c r="R70" s="3"/>
      <c r="S70" s="3"/>
      <c r="T70" s="3"/>
      <c r="U70" s="3"/>
      <c r="V70" s="3"/>
      <c r="W70" s="3"/>
      <c r="X70" s="3"/>
      <c r="Y70" s="3"/>
      <c r="Z70" s="3"/>
    </row>
    <row r="71" spans="1:26" ht="12.75" customHeight="1">
      <c r="A71" s="3"/>
      <c r="B71" s="3"/>
      <c r="C71" s="3"/>
      <c r="D71" s="3"/>
      <c r="E71" s="3"/>
      <c r="F71" s="3"/>
      <c r="G71" s="3"/>
      <c r="H71" s="3"/>
      <c r="I71" s="3"/>
      <c r="J71" s="3"/>
      <c r="K71" s="118"/>
      <c r="L71" s="3"/>
      <c r="M71" s="3"/>
      <c r="N71" s="3"/>
      <c r="O71" s="3"/>
      <c r="P71" s="3"/>
      <c r="Q71" s="3"/>
      <c r="R71" s="3"/>
      <c r="S71" s="3"/>
      <c r="T71" s="3"/>
      <c r="U71" s="3"/>
      <c r="V71" s="3"/>
      <c r="W71" s="3"/>
      <c r="X71" s="3"/>
      <c r="Y71" s="3"/>
      <c r="Z71" s="3"/>
    </row>
    <row r="72" spans="1:26" ht="12.75" customHeight="1">
      <c r="A72" s="3"/>
      <c r="B72" s="3"/>
      <c r="C72" s="3"/>
      <c r="D72" s="3"/>
      <c r="E72" s="3"/>
      <c r="F72" s="3"/>
      <c r="G72" s="3"/>
      <c r="H72" s="3"/>
      <c r="I72" s="3"/>
      <c r="J72" s="3"/>
      <c r="K72" s="118"/>
      <c r="L72" s="3"/>
      <c r="M72" s="3"/>
      <c r="N72" s="3"/>
      <c r="O72" s="3"/>
      <c r="P72" s="3"/>
      <c r="Q72" s="3"/>
      <c r="R72" s="3"/>
      <c r="S72" s="3"/>
      <c r="T72" s="3"/>
      <c r="U72" s="3"/>
      <c r="V72" s="3"/>
      <c r="W72" s="3"/>
      <c r="X72" s="3"/>
      <c r="Y72" s="3"/>
      <c r="Z72" s="3"/>
    </row>
    <row r="73" spans="1:26" ht="12.75" customHeight="1">
      <c r="A73" s="3"/>
      <c r="B73" s="3"/>
      <c r="C73" s="3"/>
      <c r="D73" s="3"/>
      <c r="E73" s="3"/>
      <c r="F73" s="3"/>
      <c r="G73" s="3"/>
      <c r="H73" s="3"/>
      <c r="I73" s="3"/>
      <c r="J73" s="3"/>
      <c r="K73" s="118"/>
      <c r="L73" s="3"/>
      <c r="M73" s="3"/>
      <c r="N73" s="3"/>
      <c r="O73" s="3"/>
      <c r="P73" s="3"/>
      <c r="Q73" s="3"/>
      <c r="R73" s="3"/>
      <c r="S73" s="3"/>
      <c r="T73" s="3"/>
      <c r="U73" s="3"/>
      <c r="V73" s="3"/>
      <c r="W73" s="3"/>
      <c r="X73" s="3"/>
      <c r="Y73" s="3"/>
      <c r="Z73" s="3"/>
    </row>
    <row r="74" spans="1:26" ht="12.75" customHeight="1">
      <c r="A74" s="3"/>
      <c r="B74" s="3"/>
      <c r="C74" s="3"/>
      <c r="D74" s="3"/>
      <c r="E74" s="3"/>
      <c r="F74" s="3"/>
      <c r="G74" s="3"/>
      <c r="H74" s="3"/>
      <c r="I74" s="3"/>
      <c r="J74" s="3"/>
      <c r="K74" s="118"/>
      <c r="L74" s="3"/>
      <c r="M74" s="3"/>
      <c r="N74" s="3"/>
      <c r="O74" s="3"/>
      <c r="P74" s="3"/>
      <c r="Q74" s="3"/>
      <c r="R74" s="3"/>
      <c r="S74" s="3"/>
      <c r="T74" s="3"/>
      <c r="U74" s="3"/>
      <c r="V74" s="3"/>
      <c r="W74" s="3"/>
      <c r="X74" s="3"/>
      <c r="Y74" s="3"/>
      <c r="Z74" s="3"/>
    </row>
    <row r="75" spans="1:26" ht="12.75" customHeight="1">
      <c r="A75" s="3"/>
      <c r="B75" s="3"/>
      <c r="C75" s="3"/>
      <c r="D75" s="3"/>
      <c r="E75" s="3"/>
      <c r="F75" s="3"/>
      <c r="G75" s="3"/>
      <c r="H75" s="3"/>
      <c r="I75" s="3"/>
      <c r="J75" s="3"/>
      <c r="K75" s="118"/>
      <c r="L75" s="3"/>
      <c r="M75" s="3"/>
      <c r="N75" s="3"/>
      <c r="O75" s="3"/>
      <c r="P75" s="3"/>
      <c r="Q75" s="3"/>
      <c r="R75" s="3"/>
      <c r="S75" s="3"/>
      <c r="T75" s="3"/>
      <c r="U75" s="3"/>
      <c r="V75" s="3"/>
      <c r="W75" s="3"/>
      <c r="X75" s="3"/>
      <c r="Y75" s="3"/>
      <c r="Z75" s="3"/>
    </row>
    <row r="76" spans="1:26" ht="12.75" customHeight="1">
      <c r="A76" s="3"/>
      <c r="B76" s="3"/>
      <c r="C76" s="3"/>
      <c r="D76" s="3"/>
      <c r="E76" s="3"/>
      <c r="F76" s="3"/>
      <c r="G76" s="3"/>
      <c r="H76" s="3"/>
      <c r="I76" s="3"/>
      <c r="J76" s="3"/>
      <c r="K76" s="118"/>
      <c r="L76" s="3"/>
      <c r="M76" s="3"/>
      <c r="N76" s="3"/>
      <c r="O76" s="3"/>
      <c r="P76" s="3"/>
      <c r="Q76" s="3"/>
      <c r="R76" s="3"/>
      <c r="S76" s="3"/>
      <c r="T76" s="3"/>
      <c r="U76" s="3"/>
      <c r="V76" s="3"/>
      <c r="W76" s="3"/>
      <c r="X76" s="3"/>
      <c r="Y76" s="3"/>
      <c r="Z76" s="3"/>
    </row>
    <row r="77" spans="1:26" ht="12.75" customHeight="1">
      <c r="A77" s="3"/>
      <c r="B77" s="3"/>
      <c r="C77" s="3"/>
      <c r="D77" s="3"/>
      <c r="E77" s="3"/>
      <c r="F77" s="3"/>
      <c r="G77" s="3"/>
      <c r="H77" s="3"/>
      <c r="I77" s="3"/>
      <c r="J77" s="3"/>
      <c r="K77" s="118"/>
      <c r="L77" s="3"/>
      <c r="M77" s="3"/>
      <c r="N77" s="3"/>
      <c r="O77" s="3"/>
      <c r="P77" s="3"/>
      <c r="Q77" s="3"/>
      <c r="R77" s="3"/>
      <c r="S77" s="3"/>
      <c r="T77" s="3"/>
      <c r="U77" s="3"/>
      <c r="V77" s="3"/>
      <c r="W77" s="3"/>
      <c r="X77" s="3"/>
      <c r="Y77" s="3"/>
      <c r="Z77" s="3"/>
    </row>
    <row r="78" spans="1:26" ht="12.75" customHeight="1">
      <c r="A78" s="3"/>
      <c r="B78" s="3"/>
      <c r="C78" s="3"/>
      <c r="D78" s="3"/>
      <c r="E78" s="3"/>
      <c r="F78" s="3"/>
      <c r="G78" s="3"/>
      <c r="H78" s="3"/>
      <c r="I78" s="3"/>
      <c r="J78" s="3"/>
      <c r="K78" s="118"/>
      <c r="L78" s="3"/>
      <c r="M78" s="3"/>
      <c r="N78" s="3"/>
      <c r="O78" s="3"/>
      <c r="P78" s="3"/>
      <c r="Q78" s="3"/>
      <c r="R78" s="3"/>
      <c r="S78" s="3"/>
      <c r="T78" s="3"/>
      <c r="U78" s="3"/>
      <c r="V78" s="3"/>
      <c r="W78" s="3"/>
      <c r="X78" s="3"/>
      <c r="Y78" s="3"/>
      <c r="Z78" s="3"/>
    </row>
    <row r="79" spans="1:26" ht="12.75" customHeight="1">
      <c r="A79" s="3"/>
      <c r="B79" s="3"/>
      <c r="C79" s="3"/>
      <c r="D79" s="3"/>
      <c r="E79" s="3"/>
      <c r="F79" s="3"/>
      <c r="G79" s="3"/>
      <c r="H79" s="3"/>
      <c r="I79" s="3"/>
      <c r="J79" s="3"/>
      <c r="K79" s="118"/>
      <c r="L79" s="3"/>
      <c r="M79" s="3"/>
      <c r="N79" s="3"/>
      <c r="O79" s="3"/>
      <c r="P79" s="3"/>
      <c r="Q79" s="3"/>
      <c r="R79" s="3"/>
      <c r="S79" s="3"/>
      <c r="T79" s="3"/>
      <c r="U79" s="3"/>
      <c r="V79" s="3"/>
      <c r="W79" s="3"/>
      <c r="X79" s="3"/>
      <c r="Y79" s="3"/>
      <c r="Z79" s="3"/>
    </row>
    <row r="80" spans="1:26" ht="12.75" customHeight="1">
      <c r="A80" s="3"/>
      <c r="B80" s="3"/>
      <c r="C80" s="3"/>
      <c r="D80" s="3"/>
      <c r="E80" s="3"/>
      <c r="F80" s="3"/>
      <c r="G80" s="3"/>
      <c r="H80" s="3"/>
      <c r="I80" s="3"/>
      <c r="J80" s="3"/>
      <c r="K80" s="118"/>
      <c r="L80" s="3"/>
      <c r="M80" s="3"/>
      <c r="N80" s="3"/>
      <c r="O80" s="3"/>
      <c r="P80" s="3"/>
      <c r="Q80" s="3"/>
      <c r="R80" s="3"/>
      <c r="S80" s="3"/>
      <c r="T80" s="3"/>
      <c r="U80" s="3"/>
      <c r="V80" s="3"/>
      <c r="W80" s="3"/>
      <c r="X80" s="3"/>
      <c r="Y80" s="3"/>
      <c r="Z80" s="3"/>
    </row>
    <row r="81" spans="1:26" ht="12.75" customHeight="1">
      <c r="A81" s="3"/>
      <c r="B81" s="3"/>
      <c r="C81" s="3"/>
      <c r="D81" s="3"/>
      <c r="E81" s="3"/>
      <c r="F81" s="3"/>
      <c r="G81" s="3"/>
      <c r="H81" s="3"/>
      <c r="I81" s="3"/>
      <c r="J81" s="3"/>
      <c r="K81" s="118"/>
      <c r="L81" s="3"/>
      <c r="M81" s="3"/>
      <c r="N81" s="3"/>
      <c r="O81" s="3"/>
      <c r="P81" s="3"/>
      <c r="Q81" s="3"/>
      <c r="R81" s="3"/>
      <c r="S81" s="3"/>
      <c r="T81" s="3"/>
      <c r="U81" s="3"/>
      <c r="V81" s="3"/>
      <c r="W81" s="3"/>
      <c r="X81" s="3"/>
      <c r="Y81" s="3"/>
      <c r="Z81" s="3"/>
    </row>
    <row r="82" spans="1:26" ht="12.75" customHeight="1">
      <c r="A82" s="3"/>
      <c r="B82" s="3"/>
      <c r="C82" s="3"/>
      <c r="D82" s="3"/>
      <c r="E82" s="3"/>
      <c r="F82" s="3"/>
      <c r="G82" s="3"/>
      <c r="H82" s="3"/>
      <c r="I82" s="3"/>
      <c r="J82" s="3"/>
      <c r="K82" s="118"/>
      <c r="L82" s="3"/>
      <c r="M82" s="3"/>
      <c r="N82" s="3"/>
      <c r="O82" s="3"/>
      <c r="P82" s="3"/>
      <c r="Q82" s="3"/>
      <c r="R82" s="3"/>
      <c r="S82" s="3"/>
      <c r="T82" s="3"/>
      <c r="U82" s="3"/>
      <c r="V82" s="3"/>
      <c r="W82" s="3"/>
      <c r="X82" s="3"/>
      <c r="Y82" s="3"/>
      <c r="Z82" s="3"/>
    </row>
    <row r="83" spans="1:26" ht="12.75" customHeight="1">
      <c r="A83" s="3"/>
      <c r="B83" s="3"/>
      <c r="C83" s="3"/>
      <c r="D83" s="3"/>
      <c r="E83" s="3"/>
      <c r="F83" s="3"/>
      <c r="G83" s="3"/>
      <c r="H83" s="3"/>
      <c r="I83" s="3"/>
      <c r="J83" s="3"/>
      <c r="K83" s="118"/>
      <c r="L83" s="3"/>
      <c r="M83" s="3"/>
      <c r="N83" s="3"/>
      <c r="O83" s="3"/>
      <c r="P83" s="3"/>
      <c r="Q83" s="3"/>
      <c r="R83" s="3"/>
      <c r="S83" s="3"/>
      <c r="T83" s="3"/>
      <c r="U83" s="3"/>
      <c r="V83" s="3"/>
      <c r="W83" s="3"/>
      <c r="X83" s="3"/>
      <c r="Y83" s="3"/>
      <c r="Z83" s="3"/>
    </row>
    <row r="84" spans="1:26" ht="12.75" customHeight="1">
      <c r="A84" s="3"/>
      <c r="B84" s="3"/>
      <c r="C84" s="3"/>
      <c r="D84" s="3"/>
      <c r="E84" s="3"/>
      <c r="F84" s="3"/>
      <c r="G84" s="3"/>
      <c r="H84" s="3"/>
      <c r="I84" s="3"/>
      <c r="J84" s="3"/>
      <c r="K84" s="118"/>
      <c r="L84" s="3"/>
      <c r="M84" s="3"/>
      <c r="N84" s="3"/>
      <c r="O84" s="3"/>
      <c r="P84" s="3"/>
      <c r="Q84" s="3"/>
      <c r="R84" s="3"/>
      <c r="S84" s="3"/>
      <c r="T84" s="3"/>
      <c r="U84" s="3"/>
      <c r="V84" s="3"/>
      <c r="W84" s="3"/>
      <c r="X84" s="3"/>
      <c r="Y84" s="3"/>
      <c r="Z84" s="3"/>
    </row>
    <row r="85" spans="1:26" ht="12.75" customHeight="1">
      <c r="A85" s="3"/>
      <c r="B85" s="3"/>
      <c r="C85" s="3"/>
      <c r="D85" s="3"/>
      <c r="E85" s="3"/>
      <c r="F85" s="3"/>
      <c r="G85" s="3"/>
      <c r="H85" s="3"/>
      <c r="I85" s="3"/>
      <c r="J85" s="3"/>
      <c r="K85" s="118"/>
      <c r="L85" s="3"/>
      <c r="M85" s="3"/>
      <c r="N85" s="3"/>
      <c r="O85" s="3"/>
      <c r="P85" s="3"/>
      <c r="Q85" s="3"/>
      <c r="R85" s="3"/>
      <c r="S85" s="3"/>
      <c r="T85" s="3"/>
      <c r="U85" s="3"/>
      <c r="V85" s="3"/>
      <c r="W85" s="3"/>
      <c r="X85" s="3"/>
      <c r="Y85" s="3"/>
      <c r="Z85" s="3"/>
    </row>
    <row r="86" spans="1:26" ht="12.75" customHeight="1">
      <c r="A86" s="3"/>
      <c r="B86" s="3"/>
      <c r="C86" s="3"/>
      <c r="D86" s="3"/>
      <c r="E86" s="3"/>
      <c r="F86" s="3"/>
      <c r="G86" s="3"/>
      <c r="H86" s="3"/>
      <c r="I86" s="3"/>
      <c r="J86" s="3"/>
      <c r="K86" s="118"/>
      <c r="L86" s="3"/>
      <c r="M86" s="3"/>
      <c r="N86" s="3"/>
      <c r="O86" s="3"/>
      <c r="P86" s="3"/>
      <c r="Q86" s="3"/>
      <c r="R86" s="3"/>
      <c r="S86" s="3"/>
      <c r="T86" s="3"/>
      <c r="U86" s="3"/>
      <c r="V86" s="3"/>
      <c r="W86" s="3"/>
      <c r="X86" s="3"/>
      <c r="Y86" s="3"/>
      <c r="Z86" s="3"/>
    </row>
    <row r="87" spans="1:26" ht="12.75" customHeight="1">
      <c r="A87" s="3"/>
      <c r="B87" s="3"/>
      <c r="C87" s="3"/>
      <c r="D87" s="3"/>
      <c r="E87" s="3"/>
      <c r="F87" s="3"/>
      <c r="G87" s="3"/>
      <c r="H87" s="3"/>
      <c r="I87" s="3"/>
      <c r="J87" s="3"/>
      <c r="K87" s="118"/>
      <c r="L87" s="3"/>
      <c r="M87" s="3"/>
      <c r="N87" s="3"/>
      <c r="O87" s="3"/>
      <c r="P87" s="3"/>
      <c r="Q87" s="3"/>
      <c r="R87" s="3"/>
      <c r="S87" s="3"/>
      <c r="T87" s="3"/>
      <c r="U87" s="3"/>
      <c r="V87" s="3"/>
      <c r="W87" s="3"/>
      <c r="X87" s="3"/>
      <c r="Y87" s="3"/>
      <c r="Z87" s="3"/>
    </row>
    <row r="88" spans="1:26" ht="12.75" customHeight="1">
      <c r="A88" s="3"/>
      <c r="B88" s="3"/>
      <c r="C88" s="3"/>
      <c r="D88" s="3"/>
      <c r="E88" s="3"/>
      <c r="F88" s="3"/>
      <c r="G88" s="3"/>
      <c r="H88" s="3"/>
      <c r="I88" s="3"/>
      <c r="J88" s="3"/>
      <c r="K88" s="118"/>
      <c r="L88" s="3"/>
      <c r="M88" s="3"/>
      <c r="N88" s="3"/>
      <c r="O88" s="3"/>
      <c r="P88" s="3"/>
      <c r="Q88" s="3"/>
      <c r="R88" s="3"/>
      <c r="S88" s="3"/>
      <c r="T88" s="3"/>
      <c r="U88" s="3"/>
      <c r="V88" s="3"/>
      <c r="W88" s="3"/>
      <c r="X88" s="3"/>
      <c r="Y88" s="3"/>
      <c r="Z88" s="3"/>
    </row>
    <row r="89" spans="1:26" ht="12.75" customHeight="1">
      <c r="A89" s="3"/>
      <c r="B89" s="3"/>
      <c r="C89" s="3"/>
      <c r="D89" s="3"/>
      <c r="E89" s="3"/>
      <c r="F89" s="3"/>
      <c r="G89" s="3"/>
      <c r="H89" s="3"/>
      <c r="I89" s="3"/>
      <c r="J89" s="3"/>
      <c r="K89" s="118"/>
      <c r="L89" s="3"/>
      <c r="M89" s="3"/>
      <c r="N89" s="3"/>
      <c r="O89" s="3"/>
      <c r="P89" s="3"/>
      <c r="Q89" s="3"/>
      <c r="R89" s="3"/>
      <c r="S89" s="3"/>
      <c r="T89" s="3"/>
      <c r="U89" s="3"/>
      <c r="V89" s="3"/>
      <c r="W89" s="3"/>
      <c r="X89" s="3"/>
      <c r="Y89" s="3"/>
      <c r="Z89" s="3"/>
    </row>
    <row r="90" spans="1:26" ht="12.75" customHeight="1">
      <c r="A90" s="3"/>
      <c r="B90" s="3"/>
      <c r="C90" s="3"/>
      <c r="D90" s="3"/>
      <c r="E90" s="3"/>
      <c r="F90" s="3"/>
      <c r="G90" s="3"/>
      <c r="H90" s="3"/>
      <c r="I90" s="3"/>
      <c r="J90" s="3"/>
      <c r="K90" s="118"/>
      <c r="L90" s="3"/>
      <c r="M90" s="3"/>
      <c r="N90" s="3"/>
      <c r="O90" s="3"/>
      <c r="P90" s="3"/>
      <c r="Q90" s="3"/>
      <c r="R90" s="3"/>
      <c r="S90" s="3"/>
      <c r="T90" s="3"/>
      <c r="U90" s="3"/>
      <c r="V90" s="3"/>
      <c r="W90" s="3"/>
      <c r="X90" s="3"/>
      <c r="Y90" s="3"/>
      <c r="Z90" s="3"/>
    </row>
    <row r="91" spans="1:26" ht="12.75" customHeight="1">
      <c r="A91" s="3"/>
      <c r="B91" s="3"/>
      <c r="C91" s="3"/>
      <c r="D91" s="3"/>
      <c r="E91" s="3"/>
      <c r="F91" s="3"/>
      <c r="G91" s="3"/>
      <c r="H91" s="3"/>
      <c r="I91" s="3"/>
      <c r="J91" s="3"/>
      <c r="K91" s="118"/>
      <c r="L91" s="3"/>
      <c r="M91" s="3"/>
      <c r="N91" s="3"/>
      <c r="O91" s="3"/>
      <c r="P91" s="3"/>
      <c r="Q91" s="3"/>
      <c r="R91" s="3"/>
      <c r="S91" s="3"/>
      <c r="T91" s="3"/>
      <c r="U91" s="3"/>
      <c r="V91" s="3"/>
      <c r="W91" s="3"/>
      <c r="X91" s="3"/>
      <c r="Y91" s="3"/>
      <c r="Z91" s="3"/>
    </row>
    <row r="92" spans="1:26" ht="12.75" customHeight="1">
      <c r="A92" s="3"/>
      <c r="B92" s="3"/>
      <c r="C92" s="3"/>
      <c r="D92" s="3"/>
      <c r="E92" s="3"/>
      <c r="F92" s="3"/>
      <c r="G92" s="3"/>
      <c r="H92" s="3"/>
      <c r="I92" s="3"/>
      <c r="J92" s="3"/>
      <c r="K92" s="118"/>
      <c r="L92" s="3"/>
      <c r="M92" s="3"/>
      <c r="N92" s="3"/>
      <c r="O92" s="3"/>
      <c r="P92" s="3"/>
      <c r="Q92" s="3"/>
      <c r="R92" s="3"/>
      <c r="S92" s="3"/>
      <c r="T92" s="3"/>
      <c r="U92" s="3"/>
      <c r="V92" s="3"/>
      <c r="W92" s="3"/>
      <c r="X92" s="3"/>
      <c r="Y92" s="3"/>
      <c r="Z92" s="3"/>
    </row>
    <row r="93" spans="1:26" ht="12.75" customHeight="1">
      <c r="A93" s="3"/>
      <c r="B93" s="3"/>
      <c r="C93" s="3"/>
      <c r="D93" s="3"/>
      <c r="E93" s="3"/>
      <c r="F93" s="3"/>
      <c r="G93" s="3"/>
      <c r="H93" s="3"/>
      <c r="I93" s="3"/>
      <c r="J93" s="3"/>
      <c r="K93" s="118"/>
      <c r="L93" s="3"/>
      <c r="M93" s="3"/>
      <c r="N93" s="3"/>
      <c r="O93" s="3"/>
      <c r="P93" s="3"/>
      <c r="Q93" s="3"/>
      <c r="R93" s="3"/>
      <c r="S93" s="3"/>
      <c r="T93" s="3"/>
      <c r="U93" s="3"/>
      <c r="V93" s="3"/>
      <c r="W93" s="3"/>
      <c r="X93" s="3"/>
      <c r="Y93" s="3"/>
      <c r="Z93" s="3"/>
    </row>
    <row r="94" spans="1:26" ht="12.75" customHeight="1">
      <c r="A94" s="3"/>
      <c r="B94" s="3"/>
      <c r="C94" s="3"/>
      <c r="D94" s="3"/>
      <c r="E94" s="3"/>
      <c r="F94" s="3"/>
      <c r="G94" s="3"/>
      <c r="H94" s="3"/>
      <c r="I94" s="3"/>
      <c r="J94" s="3"/>
      <c r="K94" s="118"/>
      <c r="L94" s="3"/>
      <c r="M94" s="3"/>
      <c r="N94" s="3"/>
      <c r="O94" s="3"/>
      <c r="P94" s="3"/>
      <c r="Q94" s="3"/>
      <c r="R94" s="3"/>
      <c r="S94" s="3"/>
      <c r="T94" s="3"/>
      <c r="U94" s="3"/>
      <c r="V94" s="3"/>
      <c r="W94" s="3"/>
      <c r="X94" s="3"/>
      <c r="Y94" s="3"/>
      <c r="Z94" s="3"/>
    </row>
    <row r="95" spans="1:26" ht="12.75" customHeight="1">
      <c r="A95" s="3"/>
      <c r="B95" s="3"/>
      <c r="C95" s="3"/>
      <c r="D95" s="3"/>
      <c r="E95" s="3"/>
      <c r="F95" s="3"/>
      <c r="G95" s="3"/>
      <c r="H95" s="3"/>
      <c r="I95" s="3"/>
      <c r="J95" s="3"/>
      <c r="K95" s="118"/>
      <c r="L95" s="3"/>
      <c r="M95" s="3"/>
      <c r="N95" s="3"/>
      <c r="O95" s="3"/>
      <c r="P95" s="3"/>
      <c r="Q95" s="3"/>
      <c r="R95" s="3"/>
      <c r="S95" s="3"/>
      <c r="T95" s="3"/>
      <c r="U95" s="3"/>
      <c r="V95" s="3"/>
      <c r="W95" s="3"/>
      <c r="X95" s="3"/>
      <c r="Y95" s="3"/>
      <c r="Z95" s="3"/>
    </row>
    <row r="96" spans="1:26" ht="12.75" customHeight="1">
      <c r="A96" s="3"/>
      <c r="B96" s="3"/>
      <c r="C96" s="3"/>
      <c r="D96" s="3"/>
      <c r="E96" s="3"/>
      <c r="F96" s="3"/>
      <c r="G96" s="3"/>
      <c r="H96" s="3"/>
      <c r="I96" s="3"/>
      <c r="J96" s="3"/>
      <c r="K96" s="118"/>
      <c r="L96" s="3"/>
      <c r="M96" s="3"/>
      <c r="N96" s="3"/>
      <c r="O96" s="3"/>
      <c r="P96" s="3"/>
      <c r="Q96" s="3"/>
      <c r="R96" s="3"/>
      <c r="S96" s="3"/>
      <c r="T96" s="3"/>
      <c r="U96" s="3"/>
      <c r="V96" s="3"/>
      <c r="W96" s="3"/>
      <c r="X96" s="3"/>
      <c r="Y96" s="3"/>
      <c r="Z96" s="3"/>
    </row>
    <row r="97" spans="1:26" ht="12.75" customHeight="1">
      <c r="A97" s="3"/>
      <c r="B97" s="3"/>
      <c r="C97" s="3"/>
      <c r="D97" s="3"/>
      <c r="E97" s="3"/>
      <c r="F97" s="3"/>
      <c r="G97" s="3"/>
      <c r="H97" s="3"/>
      <c r="I97" s="3"/>
      <c r="J97" s="3"/>
      <c r="K97" s="118"/>
      <c r="L97" s="3"/>
      <c r="M97" s="3"/>
      <c r="N97" s="3"/>
      <c r="O97" s="3"/>
      <c r="P97" s="3"/>
      <c r="Q97" s="3"/>
      <c r="R97" s="3"/>
      <c r="S97" s="3"/>
      <c r="T97" s="3"/>
      <c r="U97" s="3"/>
      <c r="V97" s="3"/>
      <c r="W97" s="3"/>
      <c r="X97" s="3"/>
      <c r="Y97" s="3"/>
      <c r="Z97" s="3"/>
    </row>
    <row r="98" spans="1:26" ht="12.75" customHeight="1">
      <c r="A98" s="3"/>
      <c r="B98" s="3"/>
      <c r="C98" s="3"/>
      <c r="D98" s="3"/>
      <c r="E98" s="3"/>
      <c r="F98" s="3"/>
      <c r="G98" s="3"/>
      <c r="H98" s="3"/>
      <c r="I98" s="3"/>
      <c r="J98" s="3"/>
      <c r="K98" s="118"/>
      <c r="L98" s="3"/>
      <c r="M98" s="3"/>
      <c r="N98" s="3"/>
      <c r="O98" s="3"/>
      <c r="P98" s="3"/>
      <c r="Q98" s="3"/>
      <c r="R98" s="3"/>
      <c r="S98" s="3"/>
      <c r="T98" s="3"/>
      <c r="U98" s="3"/>
      <c r="V98" s="3"/>
      <c r="W98" s="3"/>
      <c r="X98" s="3"/>
      <c r="Y98" s="3"/>
      <c r="Z98" s="3"/>
    </row>
    <row r="99" spans="1:26" ht="12.75" customHeight="1">
      <c r="A99" s="3"/>
      <c r="B99" s="3"/>
      <c r="C99" s="3"/>
      <c r="D99" s="3"/>
      <c r="E99" s="3"/>
      <c r="F99" s="3"/>
      <c r="G99" s="3"/>
      <c r="H99" s="3"/>
      <c r="I99" s="3"/>
      <c r="J99" s="3"/>
      <c r="K99" s="118"/>
      <c r="L99" s="3"/>
      <c r="M99" s="3"/>
      <c r="N99" s="3"/>
      <c r="O99" s="3"/>
      <c r="P99" s="3"/>
      <c r="Q99" s="3"/>
      <c r="R99" s="3"/>
      <c r="S99" s="3"/>
      <c r="T99" s="3"/>
      <c r="U99" s="3"/>
      <c r="V99" s="3"/>
      <c r="W99" s="3"/>
      <c r="X99" s="3"/>
      <c r="Y99" s="3"/>
      <c r="Z99" s="3"/>
    </row>
    <row r="100" spans="1:26" ht="12.75" customHeight="1">
      <c r="A100" s="3"/>
      <c r="B100" s="3"/>
      <c r="C100" s="3"/>
      <c r="D100" s="3"/>
      <c r="E100" s="3"/>
      <c r="F100" s="3"/>
      <c r="G100" s="3"/>
      <c r="H100" s="3"/>
      <c r="I100" s="3"/>
      <c r="J100" s="3"/>
      <c r="K100" s="118"/>
      <c r="L100" s="3"/>
      <c r="M100" s="3"/>
      <c r="N100" s="3"/>
      <c r="O100" s="3"/>
      <c r="P100" s="3"/>
      <c r="Q100" s="3"/>
      <c r="R100" s="3"/>
      <c r="S100" s="3"/>
      <c r="T100" s="3"/>
      <c r="U100" s="3"/>
      <c r="V100" s="3"/>
      <c r="W100" s="3"/>
      <c r="X100" s="3"/>
      <c r="Y100" s="3"/>
      <c r="Z100" s="3"/>
    </row>
    <row r="101" spans="1:26" ht="12.75" customHeight="1">
      <c r="A101" s="3"/>
      <c r="B101" s="3"/>
      <c r="C101" s="3"/>
      <c r="D101" s="3"/>
      <c r="E101" s="3"/>
      <c r="F101" s="3"/>
      <c r="G101" s="3"/>
      <c r="H101" s="3"/>
      <c r="I101" s="3"/>
      <c r="J101" s="3"/>
      <c r="K101" s="118"/>
      <c r="L101" s="3"/>
      <c r="M101" s="3"/>
      <c r="N101" s="3"/>
      <c r="O101" s="3"/>
      <c r="P101" s="3"/>
      <c r="Q101" s="3"/>
      <c r="R101" s="3"/>
      <c r="S101" s="3"/>
      <c r="T101" s="3"/>
      <c r="U101" s="3"/>
      <c r="V101" s="3"/>
      <c r="W101" s="3"/>
      <c r="X101" s="3"/>
      <c r="Y101" s="3"/>
      <c r="Z101" s="3"/>
    </row>
    <row r="102" spans="1:26" ht="12.75" customHeight="1">
      <c r="A102" s="3"/>
      <c r="B102" s="3"/>
      <c r="C102" s="3"/>
      <c r="D102" s="3"/>
      <c r="E102" s="3"/>
      <c r="F102" s="3"/>
      <c r="G102" s="3"/>
      <c r="H102" s="3"/>
      <c r="I102" s="3"/>
      <c r="J102" s="3"/>
      <c r="K102" s="118"/>
      <c r="L102" s="3"/>
      <c r="M102" s="3"/>
      <c r="N102" s="3"/>
      <c r="O102" s="3"/>
      <c r="P102" s="3"/>
      <c r="Q102" s="3"/>
      <c r="R102" s="3"/>
      <c r="S102" s="3"/>
      <c r="T102" s="3"/>
      <c r="U102" s="3"/>
      <c r="V102" s="3"/>
      <c r="W102" s="3"/>
      <c r="X102" s="3"/>
      <c r="Y102" s="3"/>
      <c r="Z102" s="3"/>
    </row>
    <row r="103" spans="1:26" ht="12.75" customHeight="1">
      <c r="A103" s="3"/>
      <c r="B103" s="3"/>
      <c r="C103" s="3"/>
      <c r="D103" s="3"/>
      <c r="E103" s="3"/>
      <c r="F103" s="3"/>
      <c r="G103" s="3"/>
      <c r="H103" s="3"/>
      <c r="I103" s="3"/>
      <c r="J103" s="3"/>
      <c r="K103" s="118"/>
      <c r="L103" s="3"/>
      <c r="M103" s="3"/>
      <c r="N103" s="3"/>
      <c r="O103" s="3"/>
      <c r="P103" s="3"/>
      <c r="Q103" s="3"/>
      <c r="R103" s="3"/>
      <c r="S103" s="3"/>
      <c r="T103" s="3"/>
      <c r="U103" s="3"/>
      <c r="V103" s="3"/>
      <c r="W103" s="3"/>
      <c r="X103" s="3"/>
      <c r="Y103" s="3"/>
      <c r="Z103" s="3"/>
    </row>
    <row r="104" spans="1:26" ht="12.75" customHeight="1">
      <c r="A104" s="3"/>
      <c r="B104" s="3"/>
      <c r="C104" s="3"/>
      <c r="D104" s="3"/>
      <c r="E104" s="3"/>
      <c r="F104" s="3"/>
      <c r="G104" s="3"/>
      <c r="H104" s="3"/>
      <c r="I104" s="3"/>
      <c r="J104" s="3"/>
      <c r="K104" s="118"/>
      <c r="L104" s="3"/>
      <c r="M104" s="3"/>
      <c r="N104" s="3"/>
      <c r="O104" s="3"/>
      <c r="P104" s="3"/>
      <c r="Q104" s="3"/>
      <c r="R104" s="3"/>
      <c r="S104" s="3"/>
      <c r="T104" s="3"/>
      <c r="U104" s="3"/>
      <c r="V104" s="3"/>
      <c r="W104" s="3"/>
      <c r="X104" s="3"/>
      <c r="Y104" s="3"/>
      <c r="Z104" s="3"/>
    </row>
    <row r="105" spans="1:26" ht="12.75" customHeight="1">
      <c r="A105" s="3"/>
      <c r="B105" s="3"/>
      <c r="C105" s="3"/>
      <c r="D105" s="3"/>
      <c r="E105" s="3"/>
      <c r="F105" s="3"/>
      <c r="G105" s="3"/>
      <c r="H105" s="3"/>
      <c r="I105" s="3"/>
      <c r="J105" s="3"/>
      <c r="K105" s="118"/>
      <c r="L105" s="3"/>
      <c r="M105" s="3"/>
      <c r="N105" s="3"/>
      <c r="O105" s="3"/>
      <c r="P105" s="3"/>
      <c r="Q105" s="3"/>
      <c r="R105" s="3"/>
      <c r="S105" s="3"/>
      <c r="T105" s="3"/>
      <c r="U105" s="3"/>
      <c r="V105" s="3"/>
      <c r="W105" s="3"/>
      <c r="X105" s="3"/>
      <c r="Y105" s="3"/>
      <c r="Z105" s="3"/>
    </row>
    <row r="106" spans="1:26" ht="12.75" customHeight="1">
      <c r="A106" s="3"/>
      <c r="B106" s="3"/>
      <c r="C106" s="3"/>
      <c r="D106" s="3"/>
      <c r="E106" s="3"/>
      <c r="F106" s="3"/>
      <c r="G106" s="3"/>
      <c r="H106" s="3"/>
      <c r="I106" s="3"/>
      <c r="J106" s="3"/>
      <c r="K106" s="118"/>
      <c r="L106" s="3"/>
      <c r="M106" s="3"/>
      <c r="N106" s="3"/>
      <c r="O106" s="3"/>
      <c r="P106" s="3"/>
      <c r="Q106" s="3"/>
      <c r="R106" s="3"/>
      <c r="S106" s="3"/>
      <c r="T106" s="3"/>
      <c r="U106" s="3"/>
      <c r="V106" s="3"/>
      <c r="W106" s="3"/>
      <c r="X106" s="3"/>
      <c r="Y106" s="3"/>
      <c r="Z106" s="3"/>
    </row>
    <row r="107" spans="1:26" ht="12.75" customHeight="1">
      <c r="A107" s="3"/>
      <c r="B107" s="3"/>
      <c r="C107" s="3"/>
      <c r="D107" s="3"/>
      <c r="E107" s="3"/>
      <c r="F107" s="3"/>
      <c r="G107" s="3"/>
      <c r="H107" s="3"/>
      <c r="I107" s="3"/>
      <c r="J107" s="3"/>
      <c r="K107" s="118"/>
      <c r="L107" s="3"/>
      <c r="M107" s="3"/>
      <c r="N107" s="3"/>
      <c r="O107" s="3"/>
      <c r="P107" s="3"/>
      <c r="Q107" s="3"/>
      <c r="R107" s="3"/>
      <c r="S107" s="3"/>
      <c r="T107" s="3"/>
      <c r="U107" s="3"/>
      <c r="V107" s="3"/>
      <c r="W107" s="3"/>
      <c r="X107" s="3"/>
      <c r="Y107" s="3"/>
      <c r="Z107" s="3"/>
    </row>
    <row r="108" spans="1:26" ht="12.75" customHeight="1">
      <c r="A108" s="3"/>
      <c r="B108" s="3"/>
      <c r="C108" s="3"/>
      <c r="D108" s="3"/>
      <c r="E108" s="3"/>
      <c r="F108" s="3"/>
      <c r="G108" s="3"/>
      <c r="H108" s="3"/>
      <c r="I108" s="3"/>
      <c r="J108" s="3"/>
      <c r="K108" s="118"/>
      <c r="L108" s="3"/>
      <c r="M108" s="3"/>
      <c r="N108" s="3"/>
      <c r="O108" s="3"/>
      <c r="P108" s="3"/>
      <c r="Q108" s="3"/>
      <c r="R108" s="3"/>
      <c r="S108" s="3"/>
      <c r="T108" s="3"/>
      <c r="U108" s="3"/>
      <c r="V108" s="3"/>
      <c r="W108" s="3"/>
      <c r="X108" s="3"/>
      <c r="Y108" s="3"/>
      <c r="Z108" s="3"/>
    </row>
    <row r="109" spans="1:26" ht="12.75" customHeight="1">
      <c r="A109" s="3"/>
      <c r="B109" s="3"/>
      <c r="C109" s="3"/>
      <c r="D109" s="3"/>
      <c r="E109" s="3"/>
      <c r="F109" s="3"/>
      <c r="G109" s="3"/>
      <c r="H109" s="3"/>
      <c r="I109" s="3"/>
      <c r="J109" s="3"/>
      <c r="K109" s="118"/>
      <c r="L109" s="3"/>
      <c r="M109" s="3"/>
      <c r="N109" s="3"/>
      <c r="O109" s="3"/>
      <c r="P109" s="3"/>
      <c r="Q109" s="3"/>
      <c r="R109" s="3"/>
      <c r="S109" s="3"/>
      <c r="T109" s="3"/>
      <c r="U109" s="3"/>
      <c r="V109" s="3"/>
      <c r="W109" s="3"/>
      <c r="X109" s="3"/>
      <c r="Y109" s="3"/>
      <c r="Z109" s="3"/>
    </row>
    <row r="110" spans="1:26" ht="12.75" customHeight="1">
      <c r="A110" s="3"/>
      <c r="B110" s="3"/>
      <c r="C110" s="3"/>
      <c r="D110" s="3"/>
      <c r="E110" s="3"/>
      <c r="F110" s="3"/>
      <c r="G110" s="3"/>
      <c r="H110" s="3"/>
      <c r="I110" s="3"/>
      <c r="J110" s="3"/>
      <c r="K110" s="118"/>
      <c r="L110" s="3"/>
      <c r="M110" s="3"/>
      <c r="N110" s="3"/>
      <c r="O110" s="3"/>
      <c r="P110" s="3"/>
      <c r="Q110" s="3"/>
      <c r="R110" s="3"/>
      <c r="S110" s="3"/>
      <c r="T110" s="3"/>
      <c r="U110" s="3"/>
      <c r="V110" s="3"/>
      <c r="W110" s="3"/>
      <c r="X110" s="3"/>
      <c r="Y110" s="3"/>
      <c r="Z110" s="3"/>
    </row>
    <row r="111" spans="1:26" ht="12.75" customHeight="1">
      <c r="A111" s="3"/>
      <c r="B111" s="3"/>
      <c r="C111" s="3"/>
      <c r="D111" s="3"/>
      <c r="E111" s="3"/>
      <c r="F111" s="3"/>
      <c r="G111" s="3"/>
      <c r="H111" s="3"/>
      <c r="I111" s="3"/>
      <c r="J111" s="3"/>
      <c r="K111" s="118"/>
      <c r="L111" s="3"/>
      <c r="M111" s="3"/>
      <c r="N111" s="3"/>
      <c r="O111" s="3"/>
      <c r="P111" s="3"/>
      <c r="Q111" s="3"/>
      <c r="R111" s="3"/>
      <c r="S111" s="3"/>
      <c r="T111" s="3"/>
      <c r="U111" s="3"/>
      <c r="V111" s="3"/>
      <c r="W111" s="3"/>
      <c r="X111" s="3"/>
      <c r="Y111" s="3"/>
      <c r="Z111" s="3"/>
    </row>
    <row r="112" spans="1:26" ht="12.75" customHeight="1">
      <c r="A112" s="3"/>
      <c r="B112" s="3"/>
      <c r="C112" s="3"/>
      <c r="D112" s="3"/>
      <c r="E112" s="3"/>
      <c r="F112" s="3"/>
      <c r="G112" s="3"/>
      <c r="H112" s="3"/>
      <c r="I112" s="3"/>
      <c r="J112" s="3"/>
      <c r="K112" s="118"/>
      <c r="L112" s="3"/>
      <c r="M112" s="3"/>
      <c r="N112" s="3"/>
      <c r="O112" s="3"/>
      <c r="P112" s="3"/>
      <c r="Q112" s="3"/>
      <c r="R112" s="3"/>
      <c r="S112" s="3"/>
      <c r="T112" s="3"/>
      <c r="U112" s="3"/>
      <c r="V112" s="3"/>
      <c r="W112" s="3"/>
      <c r="X112" s="3"/>
      <c r="Y112" s="3"/>
      <c r="Z112" s="3"/>
    </row>
    <row r="113" spans="1:26" ht="15.75" customHeight="1">
      <c r="A113" s="3"/>
      <c r="B113" s="3"/>
      <c r="C113" s="3"/>
      <c r="D113" s="3"/>
      <c r="E113" s="3"/>
      <c r="F113" s="3"/>
      <c r="G113" s="3"/>
      <c r="H113" s="3"/>
      <c r="I113" s="3"/>
      <c r="J113" s="3"/>
      <c r="K113" s="118"/>
      <c r="L113" s="1"/>
      <c r="M113" s="1"/>
      <c r="N113" s="1"/>
      <c r="O113" s="1"/>
      <c r="P113" s="1"/>
      <c r="Q113" s="1"/>
      <c r="R113" s="1"/>
      <c r="S113" s="1"/>
      <c r="T113" s="1"/>
      <c r="U113" s="1"/>
      <c r="V113" s="1"/>
      <c r="W113" s="1"/>
      <c r="X113" s="1"/>
      <c r="Y113" s="1"/>
      <c r="Z113" s="1"/>
    </row>
    <row r="114" spans="1:26" ht="15.75" customHeight="1">
      <c r="A114" s="3"/>
      <c r="B114" s="3"/>
      <c r="C114" s="3"/>
      <c r="D114" s="3"/>
      <c r="E114" s="3"/>
      <c r="F114" s="3"/>
      <c r="G114" s="3"/>
      <c r="H114" s="3"/>
      <c r="I114" s="3"/>
      <c r="J114" s="3"/>
      <c r="K114" s="118"/>
      <c r="L114" s="1"/>
      <c r="M114" s="1"/>
      <c r="N114" s="1"/>
      <c r="O114" s="1"/>
      <c r="P114" s="1"/>
      <c r="Q114" s="1"/>
      <c r="R114" s="1"/>
      <c r="S114" s="1"/>
      <c r="T114" s="1"/>
      <c r="U114" s="1"/>
      <c r="V114" s="1"/>
      <c r="W114" s="1"/>
      <c r="X114" s="1"/>
      <c r="Y114" s="1"/>
      <c r="Z114" s="1"/>
    </row>
    <row r="115" spans="1:26" ht="15.75" customHeight="1">
      <c r="A115" s="3"/>
      <c r="B115" s="3"/>
      <c r="C115" s="3"/>
      <c r="D115" s="3"/>
      <c r="E115" s="3"/>
      <c r="F115" s="3"/>
      <c r="G115" s="3"/>
      <c r="H115" s="3"/>
      <c r="I115" s="3"/>
      <c r="J115" s="3"/>
      <c r="K115" s="118"/>
      <c r="L115" s="1"/>
      <c r="M115" s="1"/>
      <c r="N115" s="1"/>
      <c r="O115" s="1"/>
      <c r="P115" s="1"/>
      <c r="Q115" s="1"/>
      <c r="R115" s="1"/>
      <c r="S115" s="1"/>
      <c r="T115" s="1"/>
      <c r="U115" s="1"/>
      <c r="V115" s="1"/>
      <c r="W115" s="1"/>
      <c r="X115" s="1"/>
      <c r="Y115" s="1"/>
      <c r="Z115" s="1"/>
    </row>
    <row r="116" spans="1:26" ht="15.75" customHeight="1">
      <c r="A116" s="3"/>
      <c r="B116" s="3"/>
      <c r="C116" s="3"/>
      <c r="D116" s="3"/>
      <c r="E116" s="3"/>
      <c r="F116" s="3"/>
      <c r="G116" s="3"/>
      <c r="H116" s="3"/>
      <c r="I116" s="3"/>
      <c r="J116" s="3"/>
      <c r="K116" s="118"/>
      <c r="L116" s="1"/>
      <c r="M116" s="1"/>
      <c r="N116" s="1"/>
      <c r="O116" s="1"/>
      <c r="P116" s="1"/>
      <c r="Q116" s="1"/>
      <c r="R116" s="1"/>
      <c r="S116" s="1"/>
      <c r="T116" s="1"/>
      <c r="U116" s="1"/>
      <c r="V116" s="1"/>
      <c r="W116" s="1"/>
      <c r="X116" s="1"/>
      <c r="Y116" s="1"/>
      <c r="Z116" s="1"/>
    </row>
    <row r="117" spans="1:26" ht="15.75" customHeight="1">
      <c r="A117" s="3"/>
      <c r="B117" s="3"/>
      <c r="C117" s="3"/>
      <c r="D117" s="3"/>
      <c r="E117" s="3"/>
      <c r="F117" s="3"/>
      <c r="G117" s="3"/>
      <c r="H117" s="3"/>
      <c r="I117" s="3"/>
      <c r="J117" s="3"/>
      <c r="K117" s="118"/>
      <c r="L117" s="1"/>
      <c r="M117" s="1"/>
      <c r="N117" s="1"/>
      <c r="O117" s="1"/>
      <c r="P117" s="1"/>
      <c r="Q117" s="1"/>
      <c r="R117" s="1"/>
      <c r="S117" s="1"/>
      <c r="T117" s="1"/>
      <c r="U117" s="1"/>
      <c r="V117" s="1"/>
      <c r="W117" s="1"/>
      <c r="X117" s="1"/>
      <c r="Y117" s="1"/>
      <c r="Z117" s="1"/>
    </row>
    <row r="118" spans="1:26" ht="15.75" customHeight="1">
      <c r="A118" s="3"/>
      <c r="B118" s="3"/>
      <c r="C118" s="3"/>
      <c r="D118" s="3"/>
      <c r="E118" s="3"/>
      <c r="F118" s="3"/>
      <c r="G118" s="3"/>
      <c r="H118" s="3"/>
      <c r="I118" s="3"/>
      <c r="J118" s="3"/>
      <c r="K118" s="118"/>
      <c r="L118" s="1"/>
      <c r="M118" s="1"/>
      <c r="N118" s="1"/>
      <c r="O118" s="1"/>
      <c r="P118" s="1"/>
      <c r="Q118" s="1"/>
      <c r="R118" s="1"/>
      <c r="S118" s="1"/>
      <c r="T118" s="1"/>
      <c r="U118" s="1"/>
      <c r="V118" s="1"/>
      <c r="W118" s="1"/>
      <c r="X118" s="1"/>
      <c r="Y118" s="1"/>
      <c r="Z118" s="1"/>
    </row>
    <row r="119" spans="1:26" ht="15.75" customHeight="1">
      <c r="A119" s="1"/>
      <c r="B119" s="3"/>
      <c r="C119" s="3"/>
      <c r="D119" s="3"/>
      <c r="E119" s="3"/>
      <c r="F119" s="3"/>
      <c r="G119" s="3"/>
      <c r="H119" s="3"/>
      <c r="I119" s="3"/>
      <c r="J119" s="3"/>
      <c r="K119" s="118"/>
      <c r="L119" s="1"/>
      <c r="M119" s="1"/>
      <c r="N119" s="1"/>
      <c r="O119" s="1"/>
      <c r="P119" s="1"/>
      <c r="Q119" s="1"/>
      <c r="R119" s="1"/>
      <c r="S119" s="1"/>
      <c r="T119" s="1"/>
      <c r="U119" s="1"/>
      <c r="V119" s="1"/>
      <c r="W119" s="1"/>
      <c r="X119" s="1"/>
      <c r="Y119" s="1"/>
      <c r="Z119" s="1"/>
    </row>
    <row r="120" spans="1:26" ht="15.75" customHeight="1">
      <c r="A120" s="1"/>
      <c r="B120" s="3"/>
      <c r="C120" s="3"/>
      <c r="D120" s="3"/>
      <c r="E120" s="3"/>
      <c r="F120" s="3"/>
      <c r="G120" s="3"/>
      <c r="H120" s="3"/>
      <c r="I120" s="3"/>
      <c r="J120" s="3"/>
      <c r="K120" s="118"/>
      <c r="L120" s="1"/>
      <c r="M120" s="1"/>
      <c r="N120" s="1"/>
      <c r="O120" s="1"/>
      <c r="P120" s="1"/>
      <c r="Q120" s="1"/>
      <c r="R120" s="1"/>
      <c r="S120" s="1"/>
      <c r="T120" s="1"/>
      <c r="U120" s="1"/>
      <c r="V120" s="1"/>
      <c r="W120" s="1"/>
      <c r="X120" s="1"/>
      <c r="Y120" s="1"/>
      <c r="Z120" s="1"/>
    </row>
    <row r="121" spans="1:26" ht="15.75" customHeight="1">
      <c r="A121" s="1"/>
      <c r="B121" s="1"/>
      <c r="C121" s="1"/>
      <c r="D121" s="1"/>
      <c r="E121" s="3"/>
      <c r="F121" s="3"/>
      <c r="G121" s="3"/>
      <c r="H121" s="1"/>
      <c r="I121" s="1"/>
      <c r="J121" s="1"/>
      <c r="K121" s="118"/>
      <c r="L121" s="1"/>
      <c r="M121" s="1"/>
      <c r="N121" s="1"/>
      <c r="O121" s="1"/>
      <c r="P121" s="1"/>
      <c r="Q121" s="1"/>
      <c r="R121" s="1"/>
      <c r="S121" s="1"/>
      <c r="T121" s="1"/>
      <c r="U121" s="1"/>
      <c r="V121" s="1"/>
      <c r="W121" s="1"/>
      <c r="X121" s="1"/>
      <c r="Y121" s="1"/>
      <c r="Z121" s="1"/>
    </row>
    <row r="122" spans="1:26" ht="15.75" customHeight="1">
      <c r="A122" s="1"/>
      <c r="B122" s="1"/>
      <c r="C122" s="1"/>
      <c r="D122" s="1"/>
      <c r="E122" s="3"/>
      <c r="F122" s="3"/>
      <c r="G122" s="3"/>
      <c r="H122" s="1"/>
      <c r="I122" s="1"/>
      <c r="J122" s="1"/>
      <c r="K122" s="118"/>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18"/>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18"/>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18"/>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18"/>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18"/>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18"/>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18"/>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18"/>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18"/>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18"/>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18"/>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18"/>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18"/>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18"/>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18"/>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18"/>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18"/>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18"/>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18"/>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18"/>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18"/>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18"/>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18"/>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18"/>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18"/>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18"/>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18"/>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18"/>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18"/>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18"/>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18"/>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18"/>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18"/>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18"/>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18"/>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18"/>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18"/>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18"/>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18"/>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18"/>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18"/>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18"/>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18"/>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18"/>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18"/>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18"/>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18"/>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18"/>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18"/>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18"/>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18"/>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18"/>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18"/>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18"/>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18"/>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18"/>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18"/>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18"/>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18"/>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18"/>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18"/>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18"/>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18"/>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18"/>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18"/>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18"/>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18"/>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18"/>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18"/>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18"/>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18"/>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18"/>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18"/>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18"/>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18"/>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18"/>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18"/>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18"/>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18"/>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18"/>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18"/>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18"/>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18"/>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18"/>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18"/>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18"/>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18"/>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18"/>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18"/>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18"/>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18"/>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18"/>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18"/>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18"/>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18"/>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18"/>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18"/>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18"/>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18"/>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18"/>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18"/>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18"/>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18"/>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18"/>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18"/>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18"/>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18"/>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18"/>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18"/>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18"/>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18"/>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18"/>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18"/>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18"/>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18"/>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18"/>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18"/>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18"/>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18"/>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18"/>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18"/>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18"/>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18"/>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18"/>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18"/>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18"/>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18"/>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18"/>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18"/>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18"/>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18"/>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18"/>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18"/>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18"/>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18"/>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18"/>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18"/>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18"/>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18"/>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18"/>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18"/>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18"/>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18"/>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18"/>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18"/>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18"/>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18"/>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18"/>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18"/>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18"/>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18"/>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18"/>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18"/>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18"/>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18"/>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18"/>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18"/>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18"/>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18"/>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18"/>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18"/>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18"/>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18"/>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18"/>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18"/>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18"/>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18"/>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18"/>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18"/>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18"/>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18"/>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18"/>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18"/>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18"/>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18"/>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18"/>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18"/>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18"/>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18"/>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18"/>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18"/>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18"/>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18"/>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18"/>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18"/>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18"/>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18"/>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18"/>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18"/>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18"/>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18"/>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18"/>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18"/>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18"/>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18"/>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18"/>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18"/>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18"/>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18"/>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18"/>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18"/>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18"/>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18"/>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18"/>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18"/>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18"/>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18"/>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18"/>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18"/>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18"/>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18"/>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18"/>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18"/>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18"/>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18"/>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18"/>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18"/>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18"/>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18"/>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18"/>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18"/>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18"/>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18"/>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18"/>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18"/>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18"/>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18"/>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18"/>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18"/>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18"/>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18"/>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18"/>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18"/>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18"/>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18"/>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18"/>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18"/>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18"/>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18"/>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18"/>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18"/>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18"/>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18"/>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18"/>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18"/>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18"/>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18"/>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18"/>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18"/>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18"/>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18"/>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18"/>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18"/>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18"/>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18"/>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18"/>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18"/>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18"/>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18"/>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18"/>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18"/>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18"/>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18"/>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18"/>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18"/>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18"/>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18"/>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18"/>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18"/>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18"/>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18"/>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18"/>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18"/>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18"/>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18"/>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18"/>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18"/>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18"/>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18"/>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18"/>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18"/>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18"/>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18"/>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18"/>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18"/>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18"/>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18"/>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18"/>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18"/>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18"/>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18"/>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18"/>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18"/>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18"/>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18"/>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18"/>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18"/>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18"/>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18"/>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18"/>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18"/>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18"/>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18"/>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18"/>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18"/>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18"/>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18"/>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18"/>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18"/>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18"/>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18"/>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18"/>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18"/>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18"/>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18"/>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18"/>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18"/>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18"/>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18"/>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18"/>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18"/>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18"/>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18"/>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18"/>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18"/>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18"/>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18"/>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18"/>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18"/>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18"/>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18"/>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18"/>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18"/>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18"/>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18"/>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18"/>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18"/>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18"/>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18"/>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18"/>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18"/>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18"/>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18"/>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18"/>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18"/>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18"/>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18"/>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18"/>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18"/>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18"/>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18"/>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18"/>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18"/>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18"/>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18"/>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18"/>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18"/>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18"/>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18"/>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18"/>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18"/>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18"/>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18"/>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18"/>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18"/>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18"/>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18"/>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18"/>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18"/>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18"/>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18"/>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18"/>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18"/>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18"/>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18"/>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18"/>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18"/>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18"/>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18"/>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18"/>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18"/>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18"/>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18"/>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18"/>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18"/>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18"/>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18"/>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18"/>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18"/>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18"/>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18"/>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18"/>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18"/>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18"/>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18"/>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18"/>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18"/>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18"/>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18"/>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18"/>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18"/>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18"/>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18"/>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18"/>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18"/>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18"/>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18"/>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18"/>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18"/>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18"/>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18"/>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18"/>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18"/>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18"/>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18"/>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18"/>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18"/>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18"/>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18"/>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18"/>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18"/>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18"/>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18"/>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18"/>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18"/>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18"/>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18"/>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18"/>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18"/>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18"/>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18"/>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18"/>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18"/>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18"/>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18"/>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18"/>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18"/>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18"/>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18"/>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18"/>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18"/>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18"/>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18"/>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18"/>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18"/>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18"/>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18"/>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18"/>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18"/>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18"/>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18"/>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18"/>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18"/>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18"/>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18"/>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18"/>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18"/>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18"/>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18"/>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18"/>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18"/>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18"/>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18"/>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18"/>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18"/>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18"/>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18"/>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18"/>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18"/>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18"/>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18"/>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18"/>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18"/>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18"/>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18"/>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18"/>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18"/>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18"/>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18"/>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18"/>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18"/>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18"/>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18"/>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18"/>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18"/>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18"/>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18"/>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18"/>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18"/>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18"/>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18"/>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18"/>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18"/>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18"/>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18"/>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18"/>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18"/>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18"/>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18"/>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18"/>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18"/>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18"/>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18"/>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18"/>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18"/>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18"/>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18"/>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18"/>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18"/>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18"/>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18"/>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18"/>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18"/>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18"/>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18"/>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18"/>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18"/>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18"/>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18"/>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18"/>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18"/>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18"/>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18"/>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18"/>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18"/>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18"/>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18"/>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18"/>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18"/>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18"/>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18"/>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18"/>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18"/>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18"/>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18"/>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18"/>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18"/>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18"/>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18"/>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18"/>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18"/>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18"/>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18"/>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18"/>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18"/>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18"/>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18"/>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18"/>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18"/>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18"/>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18"/>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18"/>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18"/>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18"/>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18"/>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18"/>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18"/>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18"/>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18"/>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18"/>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18"/>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18"/>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18"/>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18"/>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18"/>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18"/>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18"/>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18"/>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18"/>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18"/>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18"/>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18"/>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18"/>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18"/>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18"/>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18"/>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18"/>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18"/>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18"/>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18"/>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18"/>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18"/>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18"/>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18"/>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18"/>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18"/>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18"/>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18"/>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18"/>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18"/>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18"/>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18"/>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18"/>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18"/>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18"/>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18"/>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18"/>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18"/>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18"/>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18"/>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18"/>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18"/>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18"/>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18"/>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18"/>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18"/>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18"/>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18"/>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18"/>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18"/>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18"/>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18"/>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18"/>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18"/>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18"/>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18"/>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18"/>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18"/>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18"/>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18"/>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18"/>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18"/>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18"/>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18"/>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18"/>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18"/>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18"/>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18"/>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18"/>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18"/>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18"/>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18"/>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18"/>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18"/>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18"/>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18"/>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18"/>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18"/>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18"/>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18"/>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18"/>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18"/>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18"/>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18"/>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18"/>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18"/>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18"/>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18"/>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18"/>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18"/>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18"/>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18"/>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18"/>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18"/>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18"/>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18"/>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18"/>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18"/>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18"/>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18"/>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18"/>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18"/>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18"/>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18"/>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18"/>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18"/>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18"/>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18"/>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18"/>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18"/>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18"/>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18"/>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18"/>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18"/>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18"/>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18"/>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18"/>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18"/>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18"/>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18"/>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18"/>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18"/>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18"/>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18"/>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18"/>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18"/>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18"/>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18"/>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18"/>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18"/>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18"/>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18"/>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18"/>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18"/>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18"/>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18"/>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18"/>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18"/>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18"/>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18"/>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18"/>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18"/>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18"/>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18"/>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18"/>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18"/>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18"/>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18"/>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18"/>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18"/>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18"/>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18"/>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18"/>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18"/>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18"/>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18"/>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18"/>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18"/>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18"/>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18"/>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18"/>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18"/>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18"/>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18"/>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18"/>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18"/>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18"/>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18"/>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18"/>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18"/>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18"/>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18"/>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18"/>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18"/>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18"/>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18"/>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18"/>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18"/>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18"/>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18"/>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18"/>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18"/>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18"/>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18"/>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18"/>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18"/>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18"/>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18"/>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18"/>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18"/>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18"/>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18"/>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18"/>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18"/>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18"/>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18"/>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18"/>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18"/>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18"/>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18"/>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18"/>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18"/>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18"/>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18"/>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18"/>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18"/>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18"/>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18"/>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18"/>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18"/>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18"/>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18"/>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18"/>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18"/>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18"/>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18"/>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18"/>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18"/>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18"/>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18"/>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18"/>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18"/>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18"/>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18"/>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18"/>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18"/>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18"/>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18"/>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18"/>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18"/>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18"/>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18"/>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18"/>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18"/>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18"/>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18"/>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18"/>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18"/>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18"/>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18"/>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18"/>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18"/>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18"/>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18"/>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18"/>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18"/>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18"/>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18"/>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18"/>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18"/>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18"/>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18"/>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18"/>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18"/>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18"/>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18"/>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18"/>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18"/>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18"/>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18"/>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18"/>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18"/>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18"/>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18"/>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18"/>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18"/>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18"/>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18"/>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18"/>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18"/>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18"/>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18"/>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18"/>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18"/>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18"/>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18"/>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18"/>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18"/>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18"/>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18"/>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18"/>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18"/>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18"/>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18"/>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18"/>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18"/>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18"/>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18"/>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18"/>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18"/>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18"/>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18"/>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18"/>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18"/>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18"/>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18"/>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18"/>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18"/>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18"/>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18"/>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18"/>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18"/>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18"/>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18"/>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18"/>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18"/>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18"/>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18"/>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18"/>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18"/>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18"/>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18"/>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18"/>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18"/>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18"/>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18"/>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18"/>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18"/>
      <c r="L1000" s="1"/>
      <c r="M1000" s="1"/>
      <c r="N1000" s="1"/>
      <c r="O1000" s="1"/>
      <c r="P1000" s="1"/>
      <c r="Q1000" s="1"/>
      <c r="R1000" s="1"/>
      <c r="S1000" s="1"/>
      <c r="T1000" s="1"/>
      <c r="U1000" s="1"/>
      <c r="V1000" s="1"/>
      <c r="W1000" s="1"/>
      <c r="X1000" s="1"/>
      <c r="Y1000" s="1"/>
      <c r="Z1000" s="1"/>
    </row>
  </sheetData>
  <mergeCells count="3">
    <mergeCell ref="A2:J2"/>
    <mergeCell ref="B4:I4"/>
    <mergeCell ref="B5:I5"/>
  </mergeCells>
  <pageMargins left="0.7" right="0.7" top="0.75" bottom="0.75" header="0" footer="0"/>
  <pageSetup orientation="landscape"/>
  <headerFooter>
    <oddFooter>&amp;L&amp;F, &amp;A&amp;R&amp;D, &amp;T</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A1000"/>
  <sheetViews>
    <sheetView showGridLines="0" topLeftCell="A29" workbookViewId="0">
      <selection activeCell="A41" sqref="A41:K41"/>
    </sheetView>
  </sheetViews>
  <sheetFormatPr defaultColWidth="12.5703125" defaultRowHeight="15" customHeight="1"/>
  <cols>
    <col min="1" max="1" width="13.5703125" customWidth="1"/>
    <col min="2" max="10" width="12.5703125" customWidth="1"/>
    <col min="11" max="12" width="13.5703125" customWidth="1"/>
    <col min="13" max="21" width="12.5703125" customWidth="1"/>
    <col min="22" max="22" width="13.5703125" customWidth="1"/>
    <col min="23" max="52" width="9.85546875" customWidth="1"/>
    <col min="53" max="53" width="9.85546875" hidden="1" customWidth="1"/>
  </cols>
  <sheetData>
    <row r="1" spans="1:53" ht="15" customHeight="1">
      <c r="A1" s="1"/>
      <c r="B1" s="1"/>
      <c r="C1" s="1"/>
      <c r="D1" s="1"/>
      <c r="E1" s="1"/>
      <c r="F1" s="1"/>
      <c r="G1" s="1"/>
      <c r="H1" s="1"/>
      <c r="I1" s="1"/>
      <c r="J1" s="1"/>
      <c r="K1" s="118"/>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row>
    <row r="2" spans="1:53" ht="27.75" customHeight="1">
      <c r="A2" s="499" t="s">
        <v>330</v>
      </c>
      <c r="B2" s="475"/>
      <c r="C2" s="475"/>
      <c r="D2" s="475"/>
      <c r="E2" s="475"/>
      <c r="F2" s="475"/>
      <c r="G2" s="475"/>
      <c r="H2" s="475"/>
      <c r="I2" s="475"/>
      <c r="J2" s="475"/>
      <c r="K2" s="476"/>
      <c r="L2" s="499" t="s">
        <v>330</v>
      </c>
      <c r="M2" s="475"/>
      <c r="N2" s="475"/>
      <c r="O2" s="475"/>
      <c r="P2" s="475"/>
      <c r="Q2" s="475"/>
      <c r="R2" s="475"/>
      <c r="S2" s="475"/>
      <c r="T2" s="475"/>
      <c r="U2" s="475"/>
      <c r="V2" s="476"/>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t="s">
        <v>331</v>
      </c>
    </row>
    <row r="3" spans="1:53" ht="12.75" customHeight="1">
      <c r="A3" s="3"/>
      <c r="B3" s="3"/>
      <c r="C3" s="3"/>
      <c r="D3" s="3"/>
      <c r="E3" s="3"/>
      <c r="F3" s="1"/>
      <c r="G3" s="1"/>
      <c r="H3" s="1"/>
      <c r="I3" s="1"/>
      <c r="J3" s="1"/>
      <c r="K3" s="118"/>
      <c r="L3" s="3"/>
      <c r="M3" s="3"/>
      <c r="N3" s="3"/>
      <c r="O3" s="3"/>
      <c r="P3" s="3"/>
      <c r="Q3" s="1"/>
      <c r="R3" s="1"/>
      <c r="S3" s="1"/>
      <c r="T3" s="1"/>
      <c r="U3" s="1"/>
      <c r="V3" s="1"/>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v>5</v>
      </c>
    </row>
    <row r="4" spans="1:53" ht="12.75" customHeight="1">
      <c r="A4" s="132" t="s">
        <v>201</v>
      </c>
      <c r="B4" s="500"/>
      <c r="C4" s="469"/>
      <c r="D4" s="469"/>
      <c r="E4" s="469"/>
      <c r="F4" s="469"/>
      <c r="G4" s="469"/>
      <c r="H4" s="469"/>
      <c r="I4" s="469"/>
      <c r="J4" s="469"/>
      <c r="K4" s="469"/>
      <c r="L4" s="132" t="s">
        <v>201</v>
      </c>
      <c r="M4" s="500" t="str">
        <f t="shared" ref="M4:M5" si="0">IF(B4="","",B4)</f>
        <v/>
      </c>
      <c r="N4" s="469"/>
      <c r="O4" s="469"/>
      <c r="P4" s="469"/>
      <c r="Q4" s="469"/>
      <c r="R4" s="469"/>
      <c r="S4" s="469"/>
      <c r="T4" s="469"/>
      <c r="U4" s="469"/>
      <c r="V4" s="469"/>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12.75" customHeight="1">
      <c r="A5" s="132" t="s">
        <v>58</v>
      </c>
      <c r="B5" s="501"/>
      <c r="C5" s="471"/>
      <c r="D5" s="471"/>
      <c r="E5" s="471"/>
      <c r="F5" s="471"/>
      <c r="G5" s="471"/>
      <c r="H5" s="471"/>
      <c r="I5" s="471"/>
      <c r="J5" s="471"/>
      <c r="K5" s="471"/>
      <c r="L5" s="132" t="s">
        <v>58</v>
      </c>
      <c r="M5" s="501" t="str">
        <f t="shared" si="0"/>
        <v/>
      </c>
      <c r="N5" s="471"/>
      <c r="O5" s="471"/>
      <c r="P5" s="471"/>
      <c r="Q5" s="471"/>
      <c r="R5" s="471"/>
      <c r="S5" s="471"/>
      <c r="T5" s="471"/>
      <c r="U5" s="471"/>
      <c r="V5" s="471"/>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12.75" customHeight="1">
      <c r="A6" s="3"/>
      <c r="B6" s="132"/>
      <c r="C6" s="132"/>
      <c r="D6" s="132"/>
      <c r="E6" s="3"/>
      <c r="F6" s="132"/>
      <c r="G6" s="132"/>
      <c r="H6" s="256"/>
      <c r="I6" s="256"/>
      <c r="J6" s="256"/>
      <c r="K6" s="118"/>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row>
    <row r="7" spans="1:53" ht="12.75" customHeight="1">
      <c r="A7" s="3"/>
      <c r="B7" s="258"/>
      <c r="C7" s="3"/>
      <c r="D7" s="257"/>
      <c r="E7" s="132"/>
      <c r="F7" s="132"/>
      <c r="G7" s="132"/>
      <c r="H7" s="256"/>
      <c r="I7" s="256"/>
      <c r="J7" s="256"/>
      <c r="K7" s="118"/>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row>
    <row r="8" spans="1:53" ht="12.75" customHeight="1">
      <c r="A8" s="3"/>
      <c r="B8" s="258"/>
      <c r="C8" s="258"/>
      <c r="D8" s="258"/>
      <c r="E8" s="132"/>
      <c r="F8" s="132"/>
      <c r="G8" s="132"/>
      <c r="H8" s="256"/>
      <c r="I8" s="256"/>
      <c r="J8" s="256"/>
      <c r="K8" s="118"/>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row>
    <row r="9" spans="1:53" ht="12.75" customHeight="1">
      <c r="A9" s="3"/>
      <c r="B9" s="258"/>
      <c r="C9" s="258"/>
      <c r="D9" s="257"/>
      <c r="E9" s="132"/>
      <c r="F9" s="132"/>
      <c r="G9" s="132"/>
      <c r="H9" s="256"/>
      <c r="I9" s="256"/>
      <c r="J9" s="256"/>
      <c r="K9" s="118"/>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row>
    <row r="10" spans="1:53" ht="12.75" customHeight="1">
      <c r="A10" s="3"/>
      <c r="B10" s="258"/>
      <c r="C10" s="258"/>
      <c r="D10" s="257"/>
      <c r="E10" s="132"/>
      <c r="F10" s="3"/>
      <c r="G10" s="132"/>
      <c r="H10" s="256"/>
      <c r="I10" s="256"/>
      <c r="J10" s="256"/>
      <c r="K10" s="118"/>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row>
    <row r="11" spans="1:53" ht="12.75" customHeight="1">
      <c r="A11" s="3"/>
      <c r="B11" s="258"/>
      <c r="C11" s="258"/>
      <c r="D11" s="257"/>
      <c r="E11" s="132"/>
      <c r="F11" s="3"/>
      <c r="G11" s="132"/>
      <c r="H11" s="256"/>
      <c r="I11" s="256"/>
      <c r="J11" s="256"/>
      <c r="K11" s="118"/>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row>
    <row r="12" spans="1:53" ht="12.75" customHeight="1">
      <c r="A12" s="3"/>
      <c r="B12" s="258"/>
      <c r="C12" s="258"/>
      <c r="D12" s="257"/>
      <c r="E12" s="132"/>
      <c r="F12" s="3"/>
      <c r="G12" s="132"/>
      <c r="H12" s="256"/>
      <c r="I12" s="256"/>
      <c r="J12" s="256"/>
      <c r="K12" s="118"/>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row>
    <row r="13" spans="1:53" ht="12.75" customHeight="1">
      <c r="A13" s="3"/>
      <c r="B13" s="258"/>
      <c r="C13" s="258"/>
      <c r="D13" s="257"/>
      <c r="E13" s="132"/>
      <c r="F13" s="3"/>
      <c r="G13" s="132"/>
      <c r="H13" s="256"/>
      <c r="I13" s="256"/>
      <c r="J13" s="256"/>
      <c r="K13" s="118"/>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row>
    <row r="14" spans="1:53" ht="12.75" customHeight="1">
      <c r="A14" s="3"/>
      <c r="B14" s="258"/>
      <c r="C14" s="258"/>
      <c r="D14" s="257"/>
      <c r="E14" s="132"/>
      <c r="F14" s="3"/>
      <c r="G14" s="132"/>
      <c r="H14" s="256"/>
      <c r="I14" s="256"/>
      <c r="J14" s="256"/>
      <c r="K14" s="118"/>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row>
    <row r="15" spans="1:53" ht="12.75" customHeight="1">
      <c r="A15" s="3"/>
      <c r="B15" s="258"/>
      <c r="C15" s="258"/>
      <c r="D15" s="257"/>
      <c r="E15" s="132"/>
      <c r="F15" s="3"/>
      <c r="G15" s="132"/>
      <c r="H15" s="256"/>
      <c r="I15" s="256"/>
      <c r="J15" s="256"/>
      <c r="K15" s="118"/>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row>
    <row r="16" spans="1:53" ht="12.75" customHeight="1">
      <c r="A16" s="3"/>
      <c r="B16" s="258"/>
      <c r="C16" s="258"/>
      <c r="D16" s="257"/>
      <c r="E16" s="132"/>
      <c r="F16" s="3"/>
      <c r="G16" s="132"/>
      <c r="H16" s="256"/>
      <c r="I16" s="256"/>
      <c r="J16" s="256"/>
      <c r="K16" s="118"/>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row>
    <row r="17" spans="1:53" ht="12.75" customHeight="1">
      <c r="A17" s="3"/>
      <c r="B17" s="258"/>
      <c r="C17" s="258"/>
      <c r="D17" s="257"/>
      <c r="E17" s="132"/>
      <c r="F17" s="3"/>
      <c r="G17" s="132"/>
      <c r="H17" s="256"/>
      <c r="I17" s="256"/>
      <c r="J17" s="256"/>
      <c r="K17" s="118"/>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row>
    <row r="18" spans="1:53" ht="12.75" customHeight="1">
      <c r="A18" s="3"/>
      <c r="B18" s="258"/>
      <c r="C18" s="258"/>
      <c r="D18" s="257"/>
      <c r="E18" s="132"/>
      <c r="F18" s="3"/>
      <c r="G18" s="132"/>
      <c r="H18" s="256"/>
      <c r="I18" s="256"/>
      <c r="J18" s="256"/>
      <c r="K18" s="118"/>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row>
    <row r="19" spans="1:53" ht="12.75" customHeight="1">
      <c r="A19" s="3"/>
      <c r="B19" s="258"/>
      <c r="C19" s="258"/>
      <c r="D19" s="257"/>
      <c r="E19" s="132"/>
      <c r="F19" s="3"/>
      <c r="G19" s="132"/>
      <c r="H19" s="256"/>
      <c r="I19" s="256"/>
      <c r="J19" s="256"/>
      <c r="K19" s="118"/>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row>
    <row r="20" spans="1:53" ht="12.75" customHeight="1">
      <c r="A20" s="3"/>
      <c r="B20" s="258"/>
      <c r="C20" s="258"/>
      <c r="D20" s="257"/>
      <c r="E20" s="132"/>
      <c r="F20" s="3"/>
      <c r="G20" s="132"/>
      <c r="H20" s="256"/>
      <c r="I20" s="256"/>
      <c r="J20" s="256"/>
      <c r="K20" s="118"/>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row>
    <row r="21" spans="1:53" ht="12.75" customHeight="1">
      <c r="A21" s="3"/>
      <c r="B21" s="258"/>
      <c r="C21" s="258"/>
      <c r="D21" s="257"/>
      <c r="E21" s="132"/>
      <c r="F21" s="3"/>
      <c r="G21" s="132"/>
      <c r="H21" s="256"/>
      <c r="I21" s="256"/>
      <c r="J21" s="256"/>
      <c r="K21" s="118"/>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row>
    <row r="22" spans="1:53" ht="12.75" customHeight="1">
      <c r="A22" s="541" t="str">
        <f>"Current Routing Order is #"&amp;BA3</f>
        <v>Current Routing Order is #5</v>
      </c>
      <c r="B22" s="526"/>
      <c r="C22" s="527"/>
      <c r="D22" s="257"/>
      <c r="E22" s="132"/>
      <c r="F22" s="3"/>
      <c r="G22" s="132"/>
      <c r="H22" s="256"/>
      <c r="I22" s="256"/>
      <c r="J22" s="256"/>
      <c r="K22" s="118"/>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row>
    <row r="23" spans="1:53" ht="12.75" customHeight="1">
      <c r="A23" s="3"/>
      <c r="B23" s="258"/>
      <c r="C23" s="258"/>
      <c r="D23" s="257"/>
      <c r="E23" s="132"/>
      <c r="F23" s="3"/>
      <c r="G23" s="132"/>
      <c r="H23" s="256"/>
      <c r="I23" s="256"/>
      <c r="J23" s="256"/>
      <c r="K23" s="118"/>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row>
    <row r="24" spans="1:53" ht="12.75" customHeight="1">
      <c r="A24" s="275" t="s">
        <v>62</v>
      </c>
      <c r="B24" s="3"/>
      <c r="C24" s="118"/>
      <c r="D24" s="276"/>
      <c r="E24" s="118"/>
      <c r="F24" s="118"/>
      <c r="G24" s="277" t="s">
        <v>332</v>
      </c>
      <c r="H24" s="277" t="s">
        <v>333</v>
      </c>
      <c r="I24" s="277" t="s">
        <v>334</v>
      </c>
      <c r="J24" s="277" t="s">
        <v>335</v>
      </c>
      <c r="K24" s="118"/>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row>
    <row r="25" spans="1:53" ht="12.75" customHeight="1">
      <c r="A25" s="118"/>
      <c r="B25" s="278" t="s">
        <v>336</v>
      </c>
      <c r="C25" s="118"/>
      <c r="D25" s="276"/>
      <c r="E25" s="262" t="s">
        <v>337</v>
      </c>
      <c r="F25" s="279" t="s">
        <v>338</v>
      </c>
      <c r="G25" s="280"/>
      <c r="H25" s="280"/>
      <c r="I25" s="280"/>
      <c r="J25" s="280"/>
      <c r="K25" s="118" t="s">
        <v>84</v>
      </c>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row>
    <row r="26" spans="1:53" ht="12.75" customHeight="1">
      <c r="A26" s="118"/>
      <c r="B26" s="256" t="s">
        <v>211</v>
      </c>
      <c r="C26" s="3"/>
      <c r="D26" s="276"/>
      <c r="E26" s="118"/>
      <c r="F26" s="118"/>
      <c r="G26" s="281"/>
      <c r="H26" s="281"/>
      <c r="I26" s="281"/>
      <c r="J26" s="281"/>
      <c r="K26" s="118"/>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row>
    <row r="27" spans="1:53" ht="12.75" customHeight="1">
      <c r="A27" s="118"/>
      <c r="B27" s="278" t="s">
        <v>339</v>
      </c>
      <c r="C27" s="118"/>
      <c r="D27" s="276"/>
      <c r="E27" s="262" t="s">
        <v>340</v>
      </c>
      <c r="F27" s="279" t="s">
        <v>341</v>
      </c>
      <c r="G27" s="280"/>
      <c r="H27" s="280"/>
      <c r="I27" s="280"/>
      <c r="J27" s="280"/>
      <c r="K27" s="118" t="s">
        <v>342</v>
      </c>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row>
    <row r="28" spans="1:53" ht="12.75" customHeight="1">
      <c r="A28" s="118"/>
      <c r="B28" s="281"/>
      <c r="C28" s="118"/>
      <c r="D28" s="276"/>
      <c r="E28" s="262" t="s">
        <v>343</v>
      </c>
      <c r="F28" s="279" t="s">
        <v>344</v>
      </c>
      <c r="G28" s="280"/>
      <c r="H28" s="280"/>
      <c r="I28" s="280"/>
      <c r="J28" s="280"/>
      <c r="K28" s="118" t="s">
        <v>342</v>
      </c>
      <c r="L28" s="3"/>
      <c r="M28" s="3"/>
      <c r="N28" s="3"/>
      <c r="O28" s="3"/>
      <c r="P28" s="3"/>
      <c r="Q28" s="3"/>
      <c r="R28" s="3"/>
      <c r="S28" s="3"/>
      <c r="T28" s="3"/>
      <c r="U28" s="3"/>
      <c r="V28" s="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row>
    <row r="29" spans="1:53" ht="12.75" customHeight="1">
      <c r="A29" s="118"/>
      <c r="B29" s="281"/>
      <c r="C29" s="118"/>
      <c r="D29" s="276"/>
      <c r="E29" s="118"/>
      <c r="F29" s="118"/>
      <c r="G29" s="118"/>
      <c r="H29" s="118"/>
      <c r="I29" s="118"/>
      <c r="J29" s="118"/>
      <c r="K29" s="118"/>
      <c r="L29" s="3"/>
      <c r="M29" s="3"/>
      <c r="N29" s="3"/>
      <c r="O29" s="3"/>
      <c r="P29" s="3"/>
      <c r="Q29" s="3"/>
      <c r="R29" s="3"/>
      <c r="S29" s="3"/>
      <c r="T29" s="3"/>
      <c r="U29" s="3"/>
      <c r="V29" s="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row>
    <row r="30" spans="1:53" ht="12.75" customHeight="1">
      <c r="A30" s="118"/>
      <c r="B30" s="267"/>
      <c r="C30" s="118"/>
      <c r="D30" s="276"/>
      <c r="E30" s="262" t="s">
        <v>345</v>
      </c>
      <c r="F30" s="279" t="s">
        <v>346</v>
      </c>
      <c r="G30" s="282"/>
      <c r="H30" s="282"/>
      <c r="I30" s="282"/>
      <c r="J30" s="282"/>
      <c r="K30" s="283" t="s">
        <v>347</v>
      </c>
      <c r="L30" s="3"/>
      <c r="M30" s="3"/>
      <c r="N30" s="3"/>
      <c r="O30" s="3"/>
      <c r="P30" s="3"/>
      <c r="Q30" s="3"/>
      <c r="R30" s="3"/>
      <c r="S30" s="3"/>
      <c r="T30" s="3"/>
      <c r="U30" s="3"/>
      <c r="V30" s="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row>
    <row r="31" spans="1:53" ht="12.75" customHeight="1">
      <c r="A31" s="118"/>
      <c r="B31" s="284"/>
      <c r="C31" s="283"/>
      <c r="D31" s="285"/>
      <c r="E31" s="286" t="s">
        <v>302</v>
      </c>
      <c r="F31" s="286" t="s">
        <v>348</v>
      </c>
      <c r="G31" s="287"/>
      <c r="H31" s="287"/>
      <c r="I31" s="287"/>
      <c r="J31" s="287"/>
      <c r="K31" s="540" t="str">
        <f>IF(H14="","",H14)</f>
        <v/>
      </c>
      <c r="L31" s="3"/>
      <c r="M31" s="3"/>
      <c r="N31" s="3"/>
      <c r="O31" s="3"/>
      <c r="P31" s="3"/>
      <c r="Q31" s="3"/>
      <c r="R31" s="3"/>
      <c r="S31" s="3"/>
      <c r="T31" s="3"/>
      <c r="U31" s="3"/>
      <c r="V31" s="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row>
    <row r="32" spans="1:53" ht="12.75" customHeight="1">
      <c r="A32" s="118"/>
      <c r="B32" s="284"/>
      <c r="C32" s="283"/>
      <c r="D32" s="285"/>
      <c r="E32" s="286" t="s">
        <v>349</v>
      </c>
      <c r="F32" s="286" t="s">
        <v>350</v>
      </c>
      <c r="G32" s="287"/>
      <c r="H32" s="287"/>
      <c r="I32" s="540" t="str">
        <f>IF(H15="","",H15)</f>
        <v/>
      </c>
      <c r="J32" s="118"/>
      <c r="K32" s="283"/>
      <c r="L32" s="3"/>
      <c r="M32" s="3"/>
      <c r="N32" s="3"/>
      <c r="O32" s="3"/>
      <c r="P32" s="3"/>
      <c r="Q32" s="3"/>
      <c r="R32" s="3"/>
      <c r="S32" s="3"/>
      <c r="T32" s="3"/>
      <c r="U32" s="3"/>
      <c r="V32" s="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row>
    <row r="33" spans="1:53" ht="12.75" customHeight="1">
      <c r="A33" s="283"/>
      <c r="B33" s="284"/>
      <c r="C33" s="283"/>
      <c r="D33" s="285"/>
      <c r="E33" s="286" t="s">
        <v>351</v>
      </c>
      <c r="F33" s="279" t="s">
        <v>352</v>
      </c>
      <c r="G33" s="287"/>
      <c r="H33" s="287"/>
      <c r="I33" s="263"/>
      <c r="J33" s="263"/>
      <c r="K33" s="283" t="s">
        <v>342</v>
      </c>
      <c r="L33" s="3"/>
      <c r="M33" s="3"/>
      <c r="N33" s="3"/>
      <c r="O33" s="3"/>
      <c r="P33" s="3"/>
      <c r="Q33" s="3"/>
      <c r="R33" s="3"/>
      <c r="S33" s="3"/>
      <c r="T33" s="3"/>
      <c r="U33" s="3"/>
      <c r="V33" s="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row>
    <row r="34" spans="1:53" ht="12.75" customHeight="1">
      <c r="A34" s="288" t="s">
        <v>224</v>
      </c>
      <c r="B34" s="3"/>
      <c r="C34" s="118"/>
      <c r="D34" s="289"/>
      <c r="E34" s="266"/>
      <c r="F34" s="118"/>
      <c r="G34" s="543" t="str">
        <f>IF(K31="",IF(I32="","","**  Unexpected Weir Coefficient"),IF(I32="","*  Unexpected Orifice Coefficeint","* **  Unexpected Orifice and Weir Coefficients"))</f>
        <v/>
      </c>
      <c r="H34" s="118"/>
      <c r="I34" s="118"/>
      <c r="J34" s="118"/>
      <c r="K34" s="118"/>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row>
    <row r="35" spans="1:53" ht="12.75" customHeight="1">
      <c r="A35" s="283"/>
      <c r="B35" s="290"/>
      <c r="C35" s="283"/>
      <c r="D35" s="285"/>
      <c r="E35" s="286" t="s">
        <v>353</v>
      </c>
      <c r="F35" s="286" t="s">
        <v>354</v>
      </c>
      <c r="G35" s="291" t="str">
        <f t="shared" ref="G35:J35" si="1">IF(G25="",IF(G28="","",(G27*G28*G30*0.01)),((G25/12)^2*PI()/4*G30*0.01))</f>
        <v/>
      </c>
      <c r="H35" s="291" t="str">
        <f t="shared" si="1"/>
        <v/>
      </c>
      <c r="I35" s="291" t="str">
        <f t="shared" si="1"/>
        <v/>
      </c>
      <c r="J35" s="291" t="str">
        <f t="shared" si="1"/>
        <v/>
      </c>
      <c r="K35" s="118" t="s">
        <v>355</v>
      </c>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row>
    <row r="36" spans="1:53" ht="12.75" customHeight="1">
      <c r="A36" s="283"/>
      <c r="B36" s="290"/>
      <c r="C36" s="283"/>
      <c r="D36" s="285"/>
      <c r="E36" s="286" t="s">
        <v>356</v>
      </c>
      <c r="F36" s="286" t="s">
        <v>357</v>
      </c>
      <c r="G36" s="287"/>
      <c r="H36" s="287"/>
      <c r="I36" s="287"/>
      <c r="J36" s="287"/>
      <c r="K36" s="118" t="s">
        <v>355</v>
      </c>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row>
    <row r="37" spans="1:53" ht="12.75" customHeight="1">
      <c r="A37" s="283"/>
      <c r="B37" s="290"/>
      <c r="C37" s="283"/>
      <c r="D37" s="285"/>
      <c r="E37" s="286" t="s">
        <v>358</v>
      </c>
      <c r="F37" s="286" t="s">
        <v>359</v>
      </c>
      <c r="G37" s="292" t="str">
        <f t="shared" ref="G37:H37" si="2">IF(G25="",IF(G28="","",(2*G27*G30*0.01+2*G28)),(PI()*G25/12))</f>
        <v/>
      </c>
      <c r="H37" s="292" t="str">
        <f t="shared" si="2"/>
        <v/>
      </c>
      <c r="I37" s="118" t="s">
        <v>342</v>
      </c>
      <c r="J37" s="118"/>
      <c r="K37" s="118"/>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row>
    <row r="38" spans="1:53" ht="13.5" customHeight="1">
      <c r="A38" s="283"/>
      <c r="B38" s="290"/>
      <c r="C38" s="283"/>
      <c r="D38" s="285"/>
      <c r="E38" s="286" t="s">
        <v>360</v>
      </c>
      <c r="F38" s="286" t="s">
        <v>361</v>
      </c>
      <c r="G38" s="287"/>
      <c r="H38" s="287"/>
      <c r="I38" s="118" t="s">
        <v>342</v>
      </c>
      <c r="J38" s="118"/>
      <c r="K38" s="118"/>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row>
    <row r="39" spans="1:53" ht="13.5" customHeight="1">
      <c r="A39" s="118"/>
      <c r="B39" s="290"/>
      <c r="C39" s="283"/>
      <c r="D39" s="285"/>
      <c r="E39" s="262"/>
      <c r="F39" s="286"/>
      <c r="G39" s="118"/>
      <c r="H39" s="286" t="s">
        <v>362</v>
      </c>
      <c r="I39" s="293" t="str">
        <f t="shared" ref="I39:J39" si="3">IF(I$25="",IF(I$28="","",I$33+I$28),I$33+I$25/12)</f>
        <v/>
      </c>
      <c r="J39" s="293" t="str">
        <f t="shared" si="3"/>
        <v/>
      </c>
      <c r="K39" s="118" t="s">
        <v>342</v>
      </c>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row>
    <row r="40" spans="1:53" ht="18" customHeight="1">
      <c r="A40" s="118"/>
      <c r="B40" s="290"/>
      <c r="C40" s="283"/>
      <c r="D40" s="285"/>
      <c r="E40" s="262"/>
      <c r="F40" s="286"/>
      <c r="G40" s="118"/>
      <c r="H40" s="294" t="s">
        <v>363</v>
      </c>
      <c r="I40" s="295" t="str">
        <f t="shared" ref="I40:J40" si="4">IF(I$25="",IF(I$28="","",I$33+I$28/2),I$33+I$25/2/12)</f>
        <v/>
      </c>
      <c r="J40" s="295" t="str">
        <f t="shared" si="4"/>
        <v/>
      </c>
      <c r="K40" s="296" t="s">
        <v>342</v>
      </c>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row>
    <row r="41" spans="1:53" ht="36" customHeight="1">
      <c r="A41" s="582" t="str">
        <f>IF(BA2="","",BA2)</f>
        <v>Routing 5:  Water flows separately through WQCV plate, #1 horizontal opening, #2 horizontal opening, #1 vertical opening, and #2 vertical opening.  The sum of all four will be applied to culvert sheet.</v>
      </c>
      <c r="B41" s="583"/>
      <c r="C41" s="583"/>
      <c r="D41" s="583"/>
      <c r="E41" s="583"/>
      <c r="F41" s="583"/>
      <c r="G41" s="583"/>
      <c r="H41" s="583"/>
      <c r="I41" s="583"/>
      <c r="J41" s="583"/>
      <c r="K41" s="584"/>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row>
    <row r="42" spans="1:53" ht="18" customHeight="1">
      <c r="A42" s="118"/>
      <c r="B42" s="297"/>
      <c r="C42" s="298"/>
      <c r="D42" s="299" t="s">
        <v>364</v>
      </c>
      <c r="E42" s="300"/>
      <c r="F42" s="300"/>
      <c r="G42" s="301"/>
      <c r="H42" s="299" t="s">
        <v>365</v>
      </c>
      <c r="I42" s="301"/>
      <c r="J42" s="302"/>
      <c r="K42" s="118"/>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row>
    <row r="43" spans="1:53" ht="13.5" customHeight="1">
      <c r="A43" s="303" t="s">
        <v>267</v>
      </c>
      <c r="B43" s="304" t="s">
        <v>366</v>
      </c>
      <c r="C43" s="259" t="s">
        <v>27</v>
      </c>
      <c r="D43" s="305" t="s">
        <v>332</v>
      </c>
      <c r="E43" s="306" t="s">
        <v>332</v>
      </c>
      <c r="F43" s="305" t="s">
        <v>333</v>
      </c>
      <c r="G43" s="306" t="s">
        <v>333</v>
      </c>
      <c r="H43" s="259" t="s">
        <v>334</v>
      </c>
      <c r="I43" s="259" t="s">
        <v>335</v>
      </c>
      <c r="J43" s="307" t="s">
        <v>367</v>
      </c>
      <c r="K43" s="303" t="s">
        <v>270</v>
      </c>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row>
    <row r="44" spans="1:53" ht="13.5" customHeight="1">
      <c r="A44" s="308" t="s">
        <v>271</v>
      </c>
      <c r="B44" s="309" t="s">
        <v>269</v>
      </c>
      <c r="C44" s="261" t="s">
        <v>368</v>
      </c>
      <c r="D44" s="310" t="s">
        <v>369</v>
      </c>
      <c r="E44" s="311" t="s">
        <v>292</v>
      </c>
      <c r="F44" s="310" t="s">
        <v>369</v>
      </c>
      <c r="G44" s="311" t="s">
        <v>292</v>
      </c>
      <c r="H44" s="261" t="s">
        <v>370</v>
      </c>
      <c r="I44" s="261" t="s">
        <v>370</v>
      </c>
      <c r="J44" s="312" t="s">
        <v>370</v>
      </c>
      <c r="K44" s="308" t="s">
        <v>271</v>
      </c>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row>
    <row r="45" spans="1:53" ht="13.5" customHeight="1">
      <c r="A45" s="308" t="s">
        <v>277</v>
      </c>
      <c r="B45" s="309" t="s">
        <v>371</v>
      </c>
      <c r="C45" s="261" t="s">
        <v>247</v>
      </c>
      <c r="D45" s="310" t="s">
        <v>247</v>
      </c>
      <c r="E45" s="311" t="s">
        <v>247</v>
      </c>
      <c r="F45" s="310" t="s">
        <v>247</v>
      </c>
      <c r="G45" s="311" t="s">
        <v>247</v>
      </c>
      <c r="H45" s="261" t="s">
        <v>372</v>
      </c>
      <c r="I45" s="261" t="s">
        <v>372</v>
      </c>
      <c r="J45" s="312" t="s">
        <v>372</v>
      </c>
      <c r="K45" s="308" t="s">
        <v>277</v>
      </c>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row>
    <row r="46" spans="1:53" ht="13.5" customHeight="1">
      <c r="A46" s="308" t="s">
        <v>373</v>
      </c>
      <c r="B46" s="309" t="s">
        <v>246</v>
      </c>
      <c r="C46" s="261" t="s">
        <v>102</v>
      </c>
      <c r="D46" s="310" t="s">
        <v>102</v>
      </c>
      <c r="E46" s="311" t="s">
        <v>102</v>
      </c>
      <c r="F46" s="310" t="s">
        <v>102</v>
      </c>
      <c r="G46" s="311" t="s">
        <v>102</v>
      </c>
      <c r="H46" s="261" t="s">
        <v>102</v>
      </c>
      <c r="I46" s="261" t="s">
        <v>102</v>
      </c>
      <c r="J46" s="312" t="s">
        <v>102</v>
      </c>
      <c r="K46" s="308" t="s">
        <v>283</v>
      </c>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row>
    <row r="47" spans="1:53" ht="13.5" customHeight="1">
      <c r="A47" s="535" t="s">
        <v>122</v>
      </c>
      <c r="B47" s="544" t="s">
        <v>374</v>
      </c>
      <c r="C47" s="544" t="s">
        <v>375</v>
      </c>
      <c r="D47" s="545" t="s">
        <v>123</v>
      </c>
      <c r="E47" s="546" t="s">
        <v>123</v>
      </c>
      <c r="F47" s="545" t="s">
        <v>123</v>
      </c>
      <c r="G47" s="546" t="s">
        <v>123</v>
      </c>
      <c r="H47" s="544" t="s">
        <v>123</v>
      </c>
      <c r="I47" s="544" t="s">
        <v>123</v>
      </c>
      <c r="J47" s="542" t="s">
        <v>123</v>
      </c>
      <c r="K47" s="547" t="s">
        <v>376</v>
      </c>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row>
    <row r="48" spans="1:53" ht="13.5" customHeight="1">
      <c r="A48" s="313"/>
      <c r="B48" s="314">
        <f>IF(Pond!B32="","",Pond!B32)</f>
        <v>0</v>
      </c>
      <c r="C48" s="315" t="e">
        <f>WQCV!T27</f>
        <v>#N/A</v>
      </c>
      <c r="D48" s="316">
        <f t="shared" ref="D48:D91" si="5">IF($B48="",#N/A,(IF($B48&lt;=$G$33,0,IF($G$38="",IF($G$37="",0,$G$32*$G$37)*($B48-$G$33)^1.5,$G$32*$G$38*($B48-$G$33)^1.5))))</f>
        <v>0</v>
      </c>
      <c r="E48" s="317">
        <f t="shared" ref="E48:E91" si="6">IF($B48="",#N/A,(IF($B48&lt;=$G$33,0,IF($G$36="",IF($G$37="",0,$G$31*$G$35)*(64.4*($B48-$G$33))^0.5,$G$31*$G$36*(64.4*($B48-$G$33))^0.5))))</f>
        <v>0</v>
      </c>
      <c r="F48" s="317">
        <f t="shared" ref="F48:F91" si="7">IF($B48="",#N/A,(IF($B48&lt;=$H$33,0,IF($H$38="",IF($H$37="",0,$H$32*$H$37)*($B48-$H$33)^1.5,$H$32*$H$38*($B48-$H$33)^1.5))))</f>
        <v>0</v>
      </c>
      <c r="G48" s="317">
        <f t="shared" ref="G48:G91" si="8">IF($B48="",#N/A,(IF($B48&lt;=$H$33,0,IF($H$36="",IF($H$35="",0,$H$31*$H$35)*(64.4*($B48-$H$33))^0.5,$H$31*$H$36*(64.4*($B48-$H$33))^0.5))))</f>
        <v>0</v>
      </c>
      <c r="H48" s="317">
        <f t="shared" ref="H48:I48" si="9">IF(I$39="",0,IF($B48="",#N/A,IF($B48&lt;I$33,0,IF(I$36="",IF($B48&lt;I$39,(I$31*I$35*(64.4*(I$39-I$40))^0.5)*(($B48-I$33)/(I$39-I$33))^1.5,I$31*I$35*(64.4*($B48-I$40))^0.5),IF($B48&lt;I$39,(I$31*I$36*(64.4*(I$39-I$40))^0.5)*(($B48-I$33)/(I$39-I$33))^1.5,I$31*I$36*(64.4*($B48-I$40))^0.5)))))</f>
        <v>0</v>
      </c>
      <c r="I48" s="317">
        <f t="shared" si="9"/>
        <v>0</v>
      </c>
      <c r="J48" s="318" t="e">
        <f t="shared" ref="J48:J91" si="10">ROUND($C48+MIN($D48:$E48)+MIN($F48:$G48)+$H48+$I48,2)</f>
        <v>#N/A</v>
      </c>
      <c r="K48" s="313"/>
      <c r="L48" s="319"/>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row>
    <row r="49" spans="1:53" ht="13.5" customHeight="1">
      <c r="A49" s="313"/>
      <c r="B49" s="320">
        <f>IF(Pond!B33="","",Pond!B33)</f>
        <v>0.2</v>
      </c>
      <c r="C49" s="315" t="e">
        <f>WQCV!T28</f>
        <v>#N/A</v>
      </c>
      <c r="D49" s="321">
        <f t="shared" si="5"/>
        <v>0</v>
      </c>
      <c r="E49" s="322">
        <f t="shared" si="6"/>
        <v>0</v>
      </c>
      <c r="F49" s="322">
        <f t="shared" si="7"/>
        <v>0</v>
      </c>
      <c r="G49" s="322">
        <f t="shared" si="8"/>
        <v>0</v>
      </c>
      <c r="H49" s="322">
        <f t="shared" ref="H49:I49" si="11">IF(I$39="",0,IF($B49="",#N/A,IF($B49&lt;I$33,0,IF(I$36="",IF($B49&lt;I$39,(I$31*I$35*(64.4*(I$39-I$40))^0.5)*(($B49-I$33)/(I$39-I$33))^1.5,I$31*I$35*(64.4*($B49-I$40))^0.5),IF($B49&lt;I$39,(I$31*I$36*(64.4*(I$39-I$40))^0.5)*(($B49-I$33)/(I$39-I$33))^1.5,I$31*I$36*(64.4*($B49-I$40))^0.5)))))</f>
        <v>0</v>
      </c>
      <c r="I49" s="322">
        <f t="shared" si="11"/>
        <v>0</v>
      </c>
      <c r="J49" s="318" t="e">
        <f t="shared" si="10"/>
        <v>#N/A</v>
      </c>
      <c r="K49" s="31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row>
    <row r="50" spans="1:53" ht="13.5" customHeight="1">
      <c r="A50" s="313"/>
      <c r="B50" s="320">
        <f>IF(Pond!B34="","",Pond!B34)</f>
        <v>0.4</v>
      </c>
      <c r="C50" s="315" t="e">
        <f>WQCV!T29</f>
        <v>#N/A</v>
      </c>
      <c r="D50" s="321">
        <f t="shared" si="5"/>
        <v>0</v>
      </c>
      <c r="E50" s="322">
        <f t="shared" si="6"/>
        <v>0</v>
      </c>
      <c r="F50" s="322">
        <f t="shared" si="7"/>
        <v>0</v>
      </c>
      <c r="G50" s="322">
        <f t="shared" si="8"/>
        <v>0</v>
      </c>
      <c r="H50" s="322">
        <f t="shared" ref="H50:I50" si="12">IF(I$39="",0,IF($B50="",#N/A,IF($B50&lt;I$33,0,IF(I$36="",IF($B50&lt;I$39,(I$31*I$35*(64.4*(I$39-I$40))^0.5)*(($B50-I$33)/(I$39-I$33))^1.5,I$31*I$35*(64.4*($B50-I$40))^0.5),IF($B50&lt;I$39,(I$31*I$36*(64.4*(I$39-I$40))^0.5)*(($B50-I$33)/(I$39-I$33))^1.5,I$31*I$36*(64.4*($B50-I$40))^0.5)))))</f>
        <v>0</v>
      </c>
      <c r="I50" s="322">
        <f t="shared" si="12"/>
        <v>0</v>
      </c>
      <c r="J50" s="318" t="e">
        <f t="shared" si="10"/>
        <v>#N/A</v>
      </c>
      <c r="K50" s="31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row>
    <row r="51" spans="1:53" ht="13.5" customHeight="1">
      <c r="A51" s="313"/>
      <c r="B51" s="320">
        <f>IF(Pond!B35="","",Pond!B35)</f>
        <v>0.6</v>
      </c>
      <c r="C51" s="315" t="e">
        <f>WQCV!T30</f>
        <v>#N/A</v>
      </c>
      <c r="D51" s="321">
        <f t="shared" si="5"/>
        <v>0</v>
      </c>
      <c r="E51" s="322">
        <f t="shared" si="6"/>
        <v>0</v>
      </c>
      <c r="F51" s="322">
        <f t="shared" si="7"/>
        <v>0</v>
      </c>
      <c r="G51" s="322">
        <f t="shared" si="8"/>
        <v>0</v>
      </c>
      <c r="H51" s="322">
        <f t="shared" ref="H51:I51" si="13">IF(I$39="",0,IF($B51="",#N/A,IF($B51&lt;I$33,0,IF(I$36="",IF($B51&lt;I$39,(I$31*I$35*(64.4*(I$39-I$40))^0.5)*(($B51-I$33)/(I$39-I$33))^1.5,I$31*I$35*(64.4*($B51-I$40))^0.5),IF($B51&lt;I$39,(I$31*I$36*(64.4*(I$39-I$40))^0.5)*(($B51-I$33)/(I$39-I$33))^1.5,I$31*I$36*(64.4*($B51-I$40))^0.5)))))</f>
        <v>0</v>
      </c>
      <c r="I51" s="322">
        <f t="shared" si="13"/>
        <v>0</v>
      </c>
      <c r="J51" s="318" t="e">
        <f t="shared" si="10"/>
        <v>#N/A</v>
      </c>
      <c r="K51" s="31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row>
    <row r="52" spans="1:53" ht="13.5" customHeight="1">
      <c r="A52" s="313"/>
      <c r="B52" s="320">
        <f>IF(Pond!B36="","",Pond!B36)</f>
        <v>0.8</v>
      </c>
      <c r="C52" s="315" t="e">
        <f>WQCV!T31</f>
        <v>#N/A</v>
      </c>
      <c r="D52" s="321">
        <f t="shared" si="5"/>
        <v>0</v>
      </c>
      <c r="E52" s="322">
        <f t="shared" si="6"/>
        <v>0</v>
      </c>
      <c r="F52" s="322">
        <f t="shared" si="7"/>
        <v>0</v>
      </c>
      <c r="G52" s="322">
        <f t="shared" si="8"/>
        <v>0</v>
      </c>
      <c r="H52" s="322">
        <f t="shared" ref="H52:I52" si="14">IF(I$39="",0,IF($B52="",#N/A,IF($B52&lt;I$33,0,IF(I$36="",IF($B52&lt;I$39,(I$31*I$35*(64.4*(I$39-I$40))^0.5)*(($B52-I$33)/(I$39-I$33))^1.5,I$31*I$35*(64.4*($B52-I$40))^0.5),IF($B52&lt;I$39,(I$31*I$36*(64.4*(I$39-I$40))^0.5)*(($B52-I$33)/(I$39-I$33))^1.5,I$31*I$36*(64.4*($B52-I$40))^0.5)))))</f>
        <v>0</v>
      </c>
      <c r="I52" s="322">
        <f t="shared" si="14"/>
        <v>0</v>
      </c>
      <c r="J52" s="318" t="e">
        <f t="shared" si="10"/>
        <v>#N/A</v>
      </c>
      <c r="K52" s="31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row>
    <row r="53" spans="1:53" ht="13.5" customHeight="1">
      <c r="A53" s="313"/>
      <c r="B53" s="320">
        <f>IF(Pond!B37="","",Pond!B37)</f>
        <v>1</v>
      </c>
      <c r="C53" s="315" t="e">
        <f>WQCV!T32</f>
        <v>#N/A</v>
      </c>
      <c r="D53" s="321">
        <f t="shared" si="5"/>
        <v>0</v>
      </c>
      <c r="E53" s="322">
        <f t="shared" si="6"/>
        <v>0</v>
      </c>
      <c r="F53" s="322">
        <f t="shared" si="7"/>
        <v>0</v>
      </c>
      <c r="G53" s="322">
        <f t="shared" si="8"/>
        <v>0</v>
      </c>
      <c r="H53" s="322">
        <f t="shared" ref="H53:I53" si="15">IF(I$39="",0,IF($B53="",#N/A,IF($B53&lt;I$33,0,IF(I$36="",IF($B53&lt;I$39,(I$31*I$35*(64.4*(I$39-I$40))^0.5)*(($B53-I$33)/(I$39-I$33))^1.5,I$31*I$35*(64.4*($B53-I$40))^0.5),IF($B53&lt;I$39,(I$31*I$36*(64.4*(I$39-I$40))^0.5)*(($B53-I$33)/(I$39-I$33))^1.5,I$31*I$36*(64.4*($B53-I$40))^0.5)))))</f>
        <v>0</v>
      </c>
      <c r="I53" s="322">
        <f t="shared" si="15"/>
        <v>0</v>
      </c>
      <c r="J53" s="318" t="e">
        <f t="shared" si="10"/>
        <v>#N/A</v>
      </c>
      <c r="K53" s="31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row>
    <row r="54" spans="1:53" ht="13.5" customHeight="1">
      <c r="A54" s="313"/>
      <c r="B54" s="320">
        <f>IF(Pond!B38="","",Pond!B38)</f>
        <v>1.2</v>
      </c>
      <c r="C54" s="315" t="e">
        <f>WQCV!T33</f>
        <v>#N/A</v>
      </c>
      <c r="D54" s="321">
        <f t="shared" si="5"/>
        <v>0</v>
      </c>
      <c r="E54" s="322">
        <f t="shared" si="6"/>
        <v>0</v>
      </c>
      <c r="F54" s="322">
        <f t="shared" si="7"/>
        <v>0</v>
      </c>
      <c r="G54" s="322">
        <f t="shared" si="8"/>
        <v>0</v>
      </c>
      <c r="H54" s="322">
        <f t="shared" ref="H54:I54" si="16">IF(I$39="",0,IF($B54="",#N/A,IF($B54&lt;I$33,0,IF(I$36="",IF($B54&lt;I$39,(I$31*I$35*(64.4*(I$39-I$40))^0.5)*(($B54-I$33)/(I$39-I$33))^1.5,I$31*I$35*(64.4*($B54-I$40))^0.5),IF($B54&lt;I$39,(I$31*I$36*(64.4*(I$39-I$40))^0.5)*(($B54-I$33)/(I$39-I$33))^1.5,I$31*I$36*(64.4*($B54-I$40))^0.5)))))</f>
        <v>0</v>
      </c>
      <c r="I54" s="322">
        <f t="shared" si="16"/>
        <v>0</v>
      </c>
      <c r="J54" s="318" t="e">
        <f t="shared" si="10"/>
        <v>#N/A</v>
      </c>
      <c r="K54" s="31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5" spans="1:53" ht="13.5" customHeight="1">
      <c r="A55" s="313"/>
      <c r="B55" s="320">
        <f>IF(Pond!B39="","",Pond!B39)</f>
        <v>1.4</v>
      </c>
      <c r="C55" s="315" t="e">
        <f>WQCV!T34</f>
        <v>#N/A</v>
      </c>
      <c r="D55" s="321">
        <f t="shared" si="5"/>
        <v>0</v>
      </c>
      <c r="E55" s="322">
        <f t="shared" si="6"/>
        <v>0</v>
      </c>
      <c r="F55" s="322">
        <f t="shared" si="7"/>
        <v>0</v>
      </c>
      <c r="G55" s="322">
        <f t="shared" si="8"/>
        <v>0</v>
      </c>
      <c r="H55" s="322">
        <f t="shared" ref="H55:I55" si="17">IF(I$39="",0,IF($B55="",#N/A,IF($B55&lt;I$33,0,IF(I$36="",IF($B55&lt;I$39,(I$31*I$35*(64.4*(I$39-I$40))^0.5)*(($B55-I$33)/(I$39-I$33))^1.5,I$31*I$35*(64.4*($B55-I$40))^0.5),IF($B55&lt;I$39,(I$31*I$36*(64.4*(I$39-I$40))^0.5)*(($B55-I$33)/(I$39-I$33))^1.5,I$31*I$36*(64.4*($B55-I$40))^0.5)))))</f>
        <v>0</v>
      </c>
      <c r="I55" s="322">
        <f t="shared" si="17"/>
        <v>0</v>
      </c>
      <c r="J55" s="318" t="e">
        <f t="shared" si="10"/>
        <v>#N/A</v>
      </c>
      <c r="K55" s="31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row>
    <row r="56" spans="1:53" ht="13.5" customHeight="1">
      <c r="A56" s="313"/>
      <c r="B56" s="320">
        <f>IF(Pond!B40="","",Pond!B40)</f>
        <v>1.6</v>
      </c>
      <c r="C56" s="315" t="e">
        <f>WQCV!T35</f>
        <v>#N/A</v>
      </c>
      <c r="D56" s="321">
        <f t="shared" si="5"/>
        <v>0</v>
      </c>
      <c r="E56" s="322">
        <f t="shared" si="6"/>
        <v>0</v>
      </c>
      <c r="F56" s="322">
        <f t="shared" si="7"/>
        <v>0</v>
      </c>
      <c r="G56" s="322">
        <f t="shared" si="8"/>
        <v>0</v>
      </c>
      <c r="H56" s="322">
        <f t="shared" ref="H56:I56" si="18">IF(I$39="",0,IF($B56="",#N/A,IF($B56&lt;I$33,0,IF(I$36="",IF($B56&lt;I$39,(I$31*I$35*(64.4*(I$39-I$40))^0.5)*(($B56-I$33)/(I$39-I$33))^1.5,I$31*I$35*(64.4*($B56-I$40))^0.5),IF($B56&lt;I$39,(I$31*I$36*(64.4*(I$39-I$40))^0.5)*(($B56-I$33)/(I$39-I$33))^1.5,I$31*I$36*(64.4*($B56-I$40))^0.5)))))</f>
        <v>0</v>
      </c>
      <c r="I56" s="322">
        <f t="shared" si="18"/>
        <v>0</v>
      </c>
      <c r="J56" s="318" t="e">
        <f t="shared" si="10"/>
        <v>#N/A</v>
      </c>
      <c r="K56" s="31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row>
    <row r="57" spans="1:53" ht="13.5" customHeight="1">
      <c r="A57" s="313"/>
      <c r="B57" s="320">
        <f>IF(Pond!B41="","",Pond!B41)</f>
        <v>1.8</v>
      </c>
      <c r="C57" s="315" t="e">
        <f>WQCV!T36</f>
        <v>#N/A</v>
      </c>
      <c r="D57" s="321">
        <f t="shared" si="5"/>
        <v>0</v>
      </c>
      <c r="E57" s="322">
        <f t="shared" si="6"/>
        <v>0</v>
      </c>
      <c r="F57" s="322">
        <f t="shared" si="7"/>
        <v>0</v>
      </c>
      <c r="G57" s="322">
        <f t="shared" si="8"/>
        <v>0</v>
      </c>
      <c r="H57" s="322">
        <f t="shared" ref="H57:I57" si="19">IF(I$39="",0,IF($B57="",#N/A,IF($B57&lt;I$33,0,IF(I$36="",IF($B57&lt;I$39,(I$31*I$35*(64.4*(I$39-I$40))^0.5)*(($B57-I$33)/(I$39-I$33))^1.5,I$31*I$35*(64.4*($B57-I$40))^0.5),IF($B57&lt;I$39,(I$31*I$36*(64.4*(I$39-I$40))^0.5)*(($B57-I$33)/(I$39-I$33))^1.5,I$31*I$36*(64.4*($B57-I$40))^0.5)))))</f>
        <v>0</v>
      </c>
      <c r="I57" s="322">
        <f t="shared" si="19"/>
        <v>0</v>
      </c>
      <c r="J57" s="318" t="e">
        <f t="shared" si="10"/>
        <v>#N/A</v>
      </c>
      <c r="K57" s="31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row>
    <row r="58" spans="1:53" ht="13.5" customHeight="1">
      <c r="A58" s="313"/>
      <c r="B58" s="320">
        <f>IF(Pond!B42="","",Pond!B42)</f>
        <v>2</v>
      </c>
      <c r="C58" s="315" t="e">
        <f>WQCV!T37</f>
        <v>#N/A</v>
      </c>
      <c r="D58" s="321">
        <f t="shared" si="5"/>
        <v>0</v>
      </c>
      <c r="E58" s="322">
        <f t="shared" si="6"/>
        <v>0</v>
      </c>
      <c r="F58" s="322">
        <f t="shared" si="7"/>
        <v>0</v>
      </c>
      <c r="G58" s="322">
        <f t="shared" si="8"/>
        <v>0</v>
      </c>
      <c r="H58" s="322">
        <f t="shared" ref="H58:I58" si="20">IF(I$39="",0,IF($B58="",#N/A,IF($B58&lt;I$33,0,IF(I$36="",IF($B58&lt;I$39,(I$31*I$35*(64.4*(I$39-I$40))^0.5)*(($B58-I$33)/(I$39-I$33))^1.5,I$31*I$35*(64.4*($B58-I$40))^0.5),IF($B58&lt;I$39,(I$31*I$36*(64.4*(I$39-I$40))^0.5)*(($B58-I$33)/(I$39-I$33))^1.5,I$31*I$36*(64.4*($B58-I$40))^0.5)))))</f>
        <v>0</v>
      </c>
      <c r="I58" s="322">
        <f t="shared" si="20"/>
        <v>0</v>
      </c>
      <c r="J58" s="318" t="e">
        <f t="shared" si="10"/>
        <v>#N/A</v>
      </c>
      <c r="K58" s="31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row>
    <row r="59" spans="1:53" ht="13.5" customHeight="1">
      <c r="A59" s="313"/>
      <c r="B59" s="320">
        <f>IF(Pond!B43="","",Pond!B43)</f>
        <v>2.2000000000000002</v>
      </c>
      <c r="C59" s="315" t="e">
        <f>WQCV!T38</f>
        <v>#N/A</v>
      </c>
      <c r="D59" s="321">
        <f t="shared" si="5"/>
        <v>0</v>
      </c>
      <c r="E59" s="322">
        <f t="shared" si="6"/>
        <v>0</v>
      </c>
      <c r="F59" s="322">
        <f t="shared" si="7"/>
        <v>0</v>
      </c>
      <c r="G59" s="322">
        <f t="shared" si="8"/>
        <v>0</v>
      </c>
      <c r="H59" s="322">
        <f t="shared" ref="H59:I59" si="21">IF(I$39="",0,IF($B59="",#N/A,IF($B59&lt;I$33,0,IF(I$36="",IF($B59&lt;I$39,(I$31*I$35*(64.4*(I$39-I$40))^0.5)*(($B59-I$33)/(I$39-I$33))^1.5,I$31*I$35*(64.4*($B59-I$40))^0.5),IF($B59&lt;I$39,(I$31*I$36*(64.4*(I$39-I$40))^0.5)*(($B59-I$33)/(I$39-I$33))^1.5,I$31*I$36*(64.4*($B59-I$40))^0.5)))))</f>
        <v>0</v>
      </c>
      <c r="I59" s="322">
        <f t="shared" si="21"/>
        <v>0</v>
      </c>
      <c r="J59" s="318" t="e">
        <f t="shared" si="10"/>
        <v>#N/A</v>
      </c>
      <c r="K59" s="31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row>
    <row r="60" spans="1:53" ht="13.5" customHeight="1">
      <c r="A60" s="313"/>
      <c r="B60" s="323">
        <f>IF(Pond!B44="","",Pond!B44)</f>
        <v>2.4</v>
      </c>
      <c r="C60" s="315" t="e">
        <f>WQCV!T39</f>
        <v>#N/A</v>
      </c>
      <c r="D60" s="324">
        <f t="shared" si="5"/>
        <v>0</v>
      </c>
      <c r="E60" s="325">
        <f t="shared" si="6"/>
        <v>0</v>
      </c>
      <c r="F60" s="325">
        <f t="shared" si="7"/>
        <v>0</v>
      </c>
      <c r="G60" s="325">
        <f t="shared" si="8"/>
        <v>0</v>
      </c>
      <c r="H60" s="325">
        <f t="shared" ref="H60:I60" si="22">IF(I$39="",0,IF($B60="",#N/A,IF($B60&lt;I$33,0,IF(I$36="",IF($B60&lt;I$39,(I$31*I$35*(64.4*(I$39-I$40))^0.5)*(($B60-I$33)/(I$39-I$33))^1.5,I$31*I$35*(64.4*($B60-I$40))^0.5),IF($B60&lt;I$39,(I$31*I$36*(64.4*(I$39-I$40))^0.5)*(($B60-I$33)/(I$39-I$33))^1.5,I$31*I$36*(64.4*($B60-I$40))^0.5)))))</f>
        <v>0</v>
      </c>
      <c r="I60" s="325">
        <f t="shared" si="22"/>
        <v>0</v>
      </c>
      <c r="J60" s="318" t="e">
        <f t="shared" si="10"/>
        <v>#N/A</v>
      </c>
      <c r="K60" s="31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row>
    <row r="61" spans="1:53" ht="12.75" customHeight="1">
      <c r="A61" s="313"/>
      <c r="B61" s="320">
        <f>IF(Pond!B45="","",Pond!B45)</f>
        <v>2.6</v>
      </c>
      <c r="C61" s="315" t="e">
        <f>WQCV!T40</f>
        <v>#N/A</v>
      </c>
      <c r="D61" s="321">
        <f t="shared" si="5"/>
        <v>0</v>
      </c>
      <c r="E61" s="322">
        <f t="shared" si="6"/>
        <v>0</v>
      </c>
      <c r="F61" s="322">
        <f t="shared" si="7"/>
        <v>0</v>
      </c>
      <c r="G61" s="322">
        <f t="shared" si="8"/>
        <v>0</v>
      </c>
      <c r="H61" s="322">
        <f t="shared" ref="H61:I61" si="23">IF(I$39="",0,IF($B61="",#N/A,IF($B61&lt;I$33,0,IF(I$36="",IF($B61&lt;I$39,(I$31*I$35*(64.4*(I$39-I$40))^0.5)*(($B61-I$33)/(I$39-I$33))^1.5,I$31*I$35*(64.4*($B61-I$40))^0.5),IF($B61&lt;I$39,(I$31*I$36*(64.4*(I$39-I$40))^0.5)*(($B61-I$33)/(I$39-I$33))^1.5,I$31*I$36*(64.4*($B61-I$40))^0.5)))))</f>
        <v>0</v>
      </c>
      <c r="I61" s="322">
        <f t="shared" si="23"/>
        <v>0</v>
      </c>
      <c r="J61" s="318" t="e">
        <f t="shared" si="10"/>
        <v>#N/A</v>
      </c>
      <c r="K61" s="31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row>
    <row r="62" spans="1:53" ht="12.75" customHeight="1">
      <c r="A62" s="313"/>
      <c r="B62" s="320">
        <f>IF(Pond!B46="","",Pond!B46)</f>
        <v>2.8</v>
      </c>
      <c r="C62" s="315" t="e">
        <f>WQCV!T41</f>
        <v>#N/A</v>
      </c>
      <c r="D62" s="321">
        <f t="shared" si="5"/>
        <v>0</v>
      </c>
      <c r="E62" s="322">
        <f t="shared" si="6"/>
        <v>0</v>
      </c>
      <c r="F62" s="322">
        <f t="shared" si="7"/>
        <v>0</v>
      </c>
      <c r="G62" s="322">
        <f t="shared" si="8"/>
        <v>0</v>
      </c>
      <c r="H62" s="322">
        <f t="shared" ref="H62:I62" si="24">IF(I$39="",0,IF($B62="",#N/A,IF($B62&lt;I$33,0,IF(I$36="",IF($B62&lt;I$39,(I$31*I$35*(64.4*(I$39-I$40))^0.5)*(($B62-I$33)/(I$39-I$33))^1.5,I$31*I$35*(64.4*($B62-I$40))^0.5),IF($B62&lt;I$39,(I$31*I$36*(64.4*(I$39-I$40))^0.5)*(($B62-I$33)/(I$39-I$33))^1.5,I$31*I$36*(64.4*($B62-I$40))^0.5)))))</f>
        <v>0</v>
      </c>
      <c r="I62" s="322">
        <f t="shared" si="24"/>
        <v>0</v>
      </c>
      <c r="J62" s="318" t="e">
        <f t="shared" si="10"/>
        <v>#N/A</v>
      </c>
      <c r="K62" s="31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row>
    <row r="63" spans="1:53" ht="12.75" customHeight="1">
      <c r="A63" s="313"/>
      <c r="B63" s="320">
        <f>IF(Pond!B47="","",Pond!B47)</f>
        <v>3</v>
      </c>
      <c r="C63" s="315" t="e">
        <f>WQCV!T42</f>
        <v>#N/A</v>
      </c>
      <c r="D63" s="321">
        <f t="shared" si="5"/>
        <v>0</v>
      </c>
      <c r="E63" s="322">
        <f t="shared" si="6"/>
        <v>0</v>
      </c>
      <c r="F63" s="322">
        <f t="shared" si="7"/>
        <v>0</v>
      </c>
      <c r="G63" s="322">
        <f t="shared" si="8"/>
        <v>0</v>
      </c>
      <c r="H63" s="322">
        <f t="shared" ref="H63:I63" si="25">IF(I$39="",0,IF($B63="",#N/A,IF($B63&lt;I$33,0,IF(I$36="",IF($B63&lt;I$39,(I$31*I$35*(64.4*(I$39-I$40))^0.5)*(($B63-I$33)/(I$39-I$33))^1.5,I$31*I$35*(64.4*($B63-I$40))^0.5),IF($B63&lt;I$39,(I$31*I$36*(64.4*(I$39-I$40))^0.5)*(($B63-I$33)/(I$39-I$33))^1.5,I$31*I$36*(64.4*($B63-I$40))^0.5)))))</f>
        <v>0</v>
      </c>
      <c r="I63" s="322">
        <f t="shared" si="25"/>
        <v>0</v>
      </c>
      <c r="J63" s="318" t="e">
        <f t="shared" si="10"/>
        <v>#N/A</v>
      </c>
      <c r="K63" s="31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row>
    <row r="64" spans="1:53" ht="12.75" customHeight="1">
      <c r="A64" s="313"/>
      <c r="B64" s="320">
        <f>IF(Pond!B48="","",Pond!B48)</f>
        <v>3.2</v>
      </c>
      <c r="C64" s="315" t="e">
        <f>WQCV!T43</f>
        <v>#N/A</v>
      </c>
      <c r="D64" s="321">
        <f t="shared" si="5"/>
        <v>0</v>
      </c>
      <c r="E64" s="322">
        <f t="shared" si="6"/>
        <v>0</v>
      </c>
      <c r="F64" s="322">
        <f t="shared" si="7"/>
        <v>0</v>
      </c>
      <c r="G64" s="322">
        <f t="shared" si="8"/>
        <v>0</v>
      </c>
      <c r="H64" s="322">
        <f t="shared" ref="H64:I64" si="26">IF(I$39="",0,IF($B64="",#N/A,IF($B64&lt;I$33,0,IF(I$36="",IF($B64&lt;I$39,(I$31*I$35*(64.4*(I$39-I$40))^0.5)*(($B64-I$33)/(I$39-I$33))^1.5,I$31*I$35*(64.4*($B64-I$40))^0.5),IF($B64&lt;I$39,(I$31*I$36*(64.4*(I$39-I$40))^0.5)*(($B64-I$33)/(I$39-I$33))^1.5,I$31*I$36*(64.4*($B64-I$40))^0.5)))))</f>
        <v>0</v>
      </c>
      <c r="I64" s="322">
        <f t="shared" si="26"/>
        <v>0</v>
      </c>
      <c r="J64" s="318" t="e">
        <f t="shared" si="10"/>
        <v>#N/A</v>
      </c>
      <c r="K64" s="31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row>
    <row r="65" spans="1:53" ht="12.75" customHeight="1">
      <c r="A65" s="313"/>
      <c r="B65" s="320">
        <f>IF(Pond!B49="","",Pond!B49)</f>
        <v>3.4</v>
      </c>
      <c r="C65" s="315" t="e">
        <f>WQCV!T44</f>
        <v>#N/A</v>
      </c>
      <c r="D65" s="321">
        <f t="shared" si="5"/>
        <v>0</v>
      </c>
      <c r="E65" s="322">
        <f t="shared" si="6"/>
        <v>0</v>
      </c>
      <c r="F65" s="322">
        <f t="shared" si="7"/>
        <v>0</v>
      </c>
      <c r="G65" s="322">
        <f t="shared" si="8"/>
        <v>0</v>
      </c>
      <c r="H65" s="322">
        <f t="shared" ref="H65:I65" si="27">IF(I$39="",0,IF($B65="",#N/A,IF($B65&lt;I$33,0,IF(I$36="",IF($B65&lt;I$39,(I$31*I$35*(64.4*(I$39-I$40))^0.5)*(($B65-I$33)/(I$39-I$33))^1.5,I$31*I$35*(64.4*($B65-I$40))^0.5),IF($B65&lt;I$39,(I$31*I$36*(64.4*(I$39-I$40))^0.5)*(($B65-I$33)/(I$39-I$33))^1.5,I$31*I$36*(64.4*($B65-I$40))^0.5)))))</f>
        <v>0</v>
      </c>
      <c r="I65" s="322">
        <f t="shared" si="27"/>
        <v>0</v>
      </c>
      <c r="J65" s="318" t="e">
        <f t="shared" si="10"/>
        <v>#N/A</v>
      </c>
      <c r="K65" s="31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row>
    <row r="66" spans="1:53" ht="12.75" customHeight="1">
      <c r="A66" s="313"/>
      <c r="B66" s="320">
        <f>IF(Pond!B50="","",Pond!B50)</f>
        <v>3.6</v>
      </c>
      <c r="C66" s="315" t="e">
        <f>WQCV!T45</f>
        <v>#N/A</v>
      </c>
      <c r="D66" s="321">
        <f t="shared" si="5"/>
        <v>0</v>
      </c>
      <c r="E66" s="322">
        <f t="shared" si="6"/>
        <v>0</v>
      </c>
      <c r="F66" s="322">
        <f t="shared" si="7"/>
        <v>0</v>
      </c>
      <c r="G66" s="322">
        <f t="shared" si="8"/>
        <v>0</v>
      </c>
      <c r="H66" s="322">
        <f t="shared" ref="H66:I66" si="28">IF(I$39="",0,IF($B66="",#N/A,IF($B66&lt;I$33,0,IF(I$36="",IF($B66&lt;I$39,(I$31*I$35*(64.4*(I$39-I$40))^0.5)*(($B66-I$33)/(I$39-I$33))^1.5,I$31*I$35*(64.4*($B66-I$40))^0.5),IF($B66&lt;I$39,(I$31*I$36*(64.4*(I$39-I$40))^0.5)*(($B66-I$33)/(I$39-I$33))^1.5,I$31*I$36*(64.4*($B66-I$40))^0.5)))))</f>
        <v>0</v>
      </c>
      <c r="I66" s="322">
        <f t="shared" si="28"/>
        <v>0</v>
      </c>
      <c r="J66" s="318" t="e">
        <f t="shared" si="10"/>
        <v>#N/A</v>
      </c>
      <c r="K66" s="31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row>
    <row r="67" spans="1:53" ht="12.75" customHeight="1">
      <c r="A67" s="313"/>
      <c r="B67" s="320">
        <f>IF(Pond!B51="","",Pond!B51)</f>
        <v>3.8</v>
      </c>
      <c r="C67" s="315" t="e">
        <f>WQCV!T46</f>
        <v>#N/A</v>
      </c>
      <c r="D67" s="321">
        <f t="shared" si="5"/>
        <v>0</v>
      </c>
      <c r="E67" s="322">
        <f t="shared" si="6"/>
        <v>0</v>
      </c>
      <c r="F67" s="322">
        <f t="shared" si="7"/>
        <v>0</v>
      </c>
      <c r="G67" s="322">
        <f t="shared" si="8"/>
        <v>0</v>
      </c>
      <c r="H67" s="322">
        <f t="shared" ref="H67:I67" si="29">IF(I$39="",0,IF($B67="",#N/A,IF($B67&lt;I$33,0,IF(I$36="",IF($B67&lt;I$39,(I$31*I$35*(64.4*(I$39-I$40))^0.5)*(($B67-I$33)/(I$39-I$33))^1.5,I$31*I$35*(64.4*($B67-I$40))^0.5),IF($B67&lt;I$39,(I$31*I$36*(64.4*(I$39-I$40))^0.5)*(($B67-I$33)/(I$39-I$33))^1.5,I$31*I$36*(64.4*($B67-I$40))^0.5)))))</f>
        <v>0</v>
      </c>
      <c r="I67" s="322">
        <f t="shared" si="29"/>
        <v>0</v>
      </c>
      <c r="J67" s="318" t="e">
        <f t="shared" si="10"/>
        <v>#N/A</v>
      </c>
      <c r="K67" s="31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row>
    <row r="68" spans="1:53" ht="12.75" customHeight="1">
      <c r="A68" s="313"/>
      <c r="B68" s="320">
        <f>IF(Pond!B52="","",Pond!B52)</f>
        <v>4</v>
      </c>
      <c r="C68" s="315" t="e">
        <f>WQCV!T47</f>
        <v>#N/A</v>
      </c>
      <c r="D68" s="321">
        <f t="shared" si="5"/>
        <v>0</v>
      </c>
      <c r="E68" s="322">
        <f t="shared" si="6"/>
        <v>0</v>
      </c>
      <c r="F68" s="322">
        <f t="shared" si="7"/>
        <v>0</v>
      </c>
      <c r="G68" s="322">
        <f t="shared" si="8"/>
        <v>0</v>
      </c>
      <c r="H68" s="322">
        <f t="shared" ref="H68:I68" si="30">IF(I$39="",0,IF($B68="",#N/A,IF($B68&lt;I$33,0,IF(I$36="",IF($B68&lt;I$39,(I$31*I$35*(64.4*(I$39-I$40))^0.5)*(($B68-I$33)/(I$39-I$33))^1.5,I$31*I$35*(64.4*($B68-I$40))^0.5),IF($B68&lt;I$39,(I$31*I$36*(64.4*(I$39-I$40))^0.5)*(($B68-I$33)/(I$39-I$33))^1.5,I$31*I$36*(64.4*($B68-I$40))^0.5)))))</f>
        <v>0</v>
      </c>
      <c r="I68" s="322">
        <f t="shared" si="30"/>
        <v>0</v>
      </c>
      <c r="J68" s="318" t="e">
        <f t="shared" si="10"/>
        <v>#N/A</v>
      </c>
      <c r="K68" s="31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row>
    <row r="69" spans="1:53" ht="12.75" customHeight="1">
      <c r="A69" s="313"/>
      <c r="B69" s="320">
        <f>IF(Pond!B53="","",Pond!B53)</f>
        <v>4.2</v>
      </c>
      <c r="C69" s="315" t="e">
        <f>WQCV!T48</f>
        <v>#N/A</v>
      </c>
      <c r="D69" s="321">
        <f t="shared" si="5"/>
        <v>0</v>
      </c>
      <c r="E69" s="322">
        <f t="shared" si="6"/>
        <v>0</v>
      </c>
      <c r="F69" s="322">
        <f t="shared" si="7"/>
        <v>0</v>
      </c>
      <c r="G69" s="322">
        <f t="shared" si="8"/>
        <v>0</v>
      </c>
      <c r="H69" s="322">
        <f t="shared" ref="H69:I69" si="31">IF(I$39="",0,IF($B69="",#N/A,IF($B69&lt;I$33,0,IF(I$36="",IF($B69&lt;I$39,(I$31*I$35*(64.4*(I$39-I$40))^0.5)*(($B69-I$33)/(I$39-I$33))^1.5,I$31*I$35*(64.4*($B69-I$40))^0.5),IF($B69&lt;I$39,(I$31*I$36*(64.4*(I$39-I$40))^0.5)*(($B69-I$33)/(I$39-I$33))^1.5,I$31*I$36*(64.4*($B69-I$40))^0.5)))))</f>
        <v>0</v>
      </c>
      <c r="I69" s="322">
        <f t="shared" si="31"/>
        <v>0</v>
      </c>
      <c r="J69" s="318" t="e">
        <f t="shared" si="10"/>
        <v>#N/A</v>
      </c>
      <c r="K69" s="31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row>
    <row r="70" spans="1:53" ht="12.75" customHeight="1">
      <c r="A70" s="313"/>
      <c r="B70" s="320">
        <f>IF(Pond!B54="","",Pond!B54)</f>
        <v>4.4000000000000004</v>
      </c>
      <c r="C70" s="315" t="e">
        <f>WQCV!T49</f>
        <v>#N/A</v>
      </c>
      <c r="D70" s="321">
        <f t="shared" si="5"/>
        <v>0</v>
      </c>
      <c r="E70" s="322">
        <f t="shared" si="6"/>
        <v>0</v>
      </c>
      <c r="F70" s="322">
        <f t="shared" si="7"/>
        <v>0</v>
      </c>
      <c r="G70" s="322">
        <f t="shared" si="8"/>
        <v>0</v>
      </c>
      <c r="H70" s="322">
        <f t="shared" ref="H70:I70" si="32">IF(I$39="",0,IF($B70="",#N/A,IF($B70&lt;I$33,0,IF(I$36="",IF($B70&lt;I$39,(I$31*I$35*(64.4*(I$39-I$40))^0.5)*(($B70-I$33)/(I$39-I$33))^1.5,I$31*I$35*(64.4*($B70-I$40))^0.5),IF($B70&lt;I$39,(I$31*I$36*(64.4*(I$39-I$40))^0.5)*(($B70-I$33)/(I$39-I$33))^1.5,I$31*I$36*(64.4*($B70-I$40))^0.5)))))</f>
        <v>0</v>
      </c>
      <c r="I70" s="322">
        <f t="shared" si="32"/>
        <v>0</v>
      </c>
      <c r="J70" s="318" t="e">
        <f t="shared" si="10"/>
        <v>#N/A</v>
      </c>
      <c r="K70" s="31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row>
    <row r="71" spans="1:53" ht="12.75" customHeight="1">
      <c r="A71" s="313"/>
      <c r="B71" s="320">
        <f>IF(Pond!B55="","",Pond!B55)</f>
        <v>4.5999999999999996</v>
      </c>
      <c r="C71" s="315" t="e">
        <f>WQCV!T50</f>
        <v>#N/A</v>
      </c>
      <c r="D71" s="321">
        <f t="shared" si="5"/>
        <v>0</v>
      </c>
      <c r="E71" s="322">
        <f t="shared" si="6"/>
        <v>0</v>
      </c>
      <c r="F71" s="322">
        <f t="shared" si="7"/>
        <v>0</v>
      </c>
      <c r="G71" s="322">
        <f t="shared" si="8"/>
        <v>0</v>
      </c>
      <c r="H71" s="322">
        <f t="shared" ref="H71:I71" si="33">IF(I$39="",0,IF($B71="",#N/A,IF($B71&lt;I$33,0,IF(I$36="",IF($B71&lt;I$39,(I$31*I$35*(64.4*(I$39-I$40))^0.5)*(($B71-I$33)/(I$39-I$33))^1.5,I$31*I$35*(64.4*($B71-I$40))^0.5),IF($B71&lt;I$39,(I$31*I$36*(64.4*(I$39-I$40))^0.5)*(($B71-I$33)/(I$39-I$33))^1.5,I$31*I$36*(64.4*($B71-I$40))^0.5)))))</f>
        <v>0</v>
      </c>
      <c r="I71" s="322">
        <f t="shared" si="33"/>
        <v>0</v>
      </c>
      <c r="J71" s="318" t="e">
        <f t="shared" si="10"/>
        <v>#N/A</v>
      </c>
      <c r="K71" s="31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53" ht="12.75" customHeight="1">
      <c r="A72" s="313"/>
      <c r="B72" s="320">
        <f>IF(Pond!B56="","",Pond!B56)</f>
        <v>4.8</v>
      </c>
      <c r="C72" s="315" t="e">
        <f>WQCV!T51</f>
        <v>#N/A</v>
      </c>
      <c r="D72" s="321">
        <f t="shared" si="5"/>
        <v>0</v>
      </c>
      <c r="E72" s="322">
        <f t="shared" si="6"/>
        <v>0</v>
      </c>
      <c r="F72" s="322">
        <f t="shared" si="7"/>
        <v>0</v>
      </c>
      <c r="G72" s="322">
        <f t="shared" si="8"/>
        <v>0</v>
      </c>
      <c r="H72" s="322">
        <f t="shared" ref="H72:I72" si="34">IF(I$39="",0,IF($B72="",#N/A,IF($B72&lt;I$33,0,IF(I$36="",IF($B72&lt;I$39,(I$31*I$35*(64.4*(I$39-I$40))^0.5)*(($B72-I$33)/(I$39-I$33))^1.5,I$31*I$35*(64.4*($B72-I$40))^0.5),IF($B72&lt;I$39,(I$31*I$36*(64.4*(I$39-I$40))^0.5)*(($B72-I$33)/(I$39-I$33))^1.5,I$31*I$36*(64.4*($B72-I$40))^0.5)))))</f>
        <v>0</v>
      </c>
      <c r="I72" s="322">
        <f t="shared" si="34"/>
        <v>0</v>
      </c>
      <c r="J72" s="318" t="e">
        <f t="shared" si="10"/>
        <v>#N/A</v>
      </c>
      <c r="K72" s="31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row>
    <row r="73" spans="1:53" ht="12.75" customHeight="1">
      <c r="A73" s="313"/>
      <c r="B73" s="320">
        <f>IF(Pond!B57="","",Pond!B57)</f>
        <v>5</v>
      </c>
      <c r="C73" s="315" t="e">
        <f>WQCV!T52</f>
        <v>#N/A</v>
      </c>
      <c r="D73" s="321">
        <f t="shared" si="5"/>
        <v>0</v>
      </c>
      <c r="E73" s="322">
        <f t="shared" si="6"/>
        <v>0</v>
      </c>
      <c r="F73" s="322">
        <f t="shared" si="7"/>
        <v>0</v>
      </c>
      <c r="G73" s="322">
        <f t="shared" si="8"/>
        <v>0</v>
      </c>
      <c r="H73" s="322">
        <f t="shared" ref="H73:I73" si="35">IF(I$39="",0,IF($B73="",#N/A,IF($B73&lt;I$33,0,IF(I$36="",IF($B73&lt;I$39,(I$31*I$35*(64.4*(I$39-I$40))^0.5)*(($B73-I$33)/(I$39-I$33))^1.5,I$31*I$35*(64.4*($B73-I$40))^0.5),IF($B73&lt;I$39,(I$31*I$36*(64.4*(I$39-I$40))^0.5)*(($B73-I$33)/(I$39-I$33))^1.5,I$31*I$36*(64.4*($B73-I$40))^0.5)))))</f>
        <v>0</v>
      </c>
      <c r="I73" s="322">
        <f t="shared" si="35"/>
        <v>0</v>
      </c>
      <c r="J73" s="318" t="e">
        <f t="shared" si="10"/>
        <v>#N/A</v>
      </c>
      <c r="K73" s="31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row>
    <row r="74" spans="1:53" ht="12.75" customHeight="1">
      <c r="A74" s="313"/>
      <c r="B74" s="320">
        <f>IF(Pond!B58="","",Pond!B58)</f>
        <v>5.2</v>
      </c>
      <c r="C74" s="315" t="e">
        <f>WQCV!T53</f>
        <v>#N/A</v>
      </c>
      <c r="D74" s="321">
        <f t="shared" si="5"/>
        <v>0</v>
      </c>
      <c r="E74" s="322">
        <f t="shared" si="6"/>
        <v>0</v>
      </c>
      <c r="F74" s="322">
        <f t="shared" si="7"/>
        <v>0</v>
      </c>
      <c r="G74" s="322">
        <f t="shared" si="8"/>
        <v>0</v>
      </c>
      <c r="H74" s="322">
        <f t="shared" ref="H74:I74" si="36">IF(I$39="",0,IF($B74="",#N/A,IF($B74&lt;I$33,0,IF(I$36="",IF($B74&lt;I$39,(I$31*I$35*(64.4*(I$39-I$40))^0.5)*(($B74-I$33)/(I$39-I$33))^1.5,I$31*I$35*(64.4*($B74-I$40))^0.5),IF($B74&lt;I$39,(I$31*I$36*(64.4*(I$39-I$40))^0.5)*(($B74-I$33)/(I$39-I$33))^1.5,I$31*I$36*(64.4*($B74-I$40))^0.5)))))</f>
        <v>0</v>
      </c>
      <c r="I74" s="322">
        <f t="shared" si="36"/>
        <v>0</v>
      </c>
      <c r="J74" s="318" t="e">
        <f t="shared" si="10"/>
        <v>#N/A</v>
      </c>
      <c r="K74" s="31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row>
    <row r="75" spans="1:53" ht="12.75" customHeight="1">
      <c r="A75" s="313"/>
      <c r="B75" s="320">
        <f>IF(Pond!B59="","",Pond!B59)</f>
        <v>5.4</v>
      </c>
      <c r="C75" s="315" t="e">
        <f>WQCV!T54</f>
        <v>#N/A</v>
      </c>
      <c r="D75" s="321">
        <f t="shared" si="5"/>
        <v>0</v>
      </c>
      <c r="E75" s="322">
        <f t="shared" si="6"/>
        <v>0</v>
      </c>
      <c r="F75" s="322">
        <f t="shared" si="7"/>
        <v>0</v>
      </c>
      <c r="G75" s="322">
        <f t="shared" si="8"/>
        <v>0</v>
      </c>
      <c r="H75" s="322">
        <f t="shared" ref="H75:I75" si="37">IF(I$39="",0,IF($B75="",#N/A,IF($B75&lt;I$33,0,IF(I$36="",IF($B75&lt;I$39,(I$31*I$35*(64.4*(I$39-I$40))^0.5)*(($B75-I$33)/(I$39-I$33))^1.5,I$31*I$35*(64.4*($B75-I$40))^0.5),IF($B75&lt;I$39,(I$31*I$36*(64.4*(I$39-I$40))^0.5)*(($B75-I$33)/(I$39-I$33))^1.5,I$31*I$36*(64.4*($B75-I$40))^0.5)))))</f>
        <v>0</v>
      </c>
      <c r="I75" s="322">
        <f t="shared" si="37"/>
        <v>0</v>
      </c>
      <c r="J75" s="318" t="e">
        <f t="shared" si="10"/>
        <v>#N/A</v>
      </c>
      <c r="K75" s="31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row>
    <row r="76" spans="1:53" ht="12.75" customHeight="1">
      <c r="A76" s="313"/>
      <c r="B76" s="320">
        <f>IF(Pond!B60="","",Pond!B60)</f>
        <v>5.6</v>
      </c>
      <c r="C76" s="315" t="e">
        <f>WQCV!T55</f>
        <v>#N/A</v>
      </c>
      <c r="D76" s="321">
        <f t="shared" si="5"/>
        <v>0</v>
      </c>
      <c r="E76" s="322">
        <f t="shared" si="6"/>
        <v>0</v>
      </c>
      <c r="F76" s="322">
        <f t="shared" si="7"/>
        <v>0</v>
      </c>
      <c r="G76" s="322">
        <f t="shared" si="8"/>
        <v>0</v>
      </c>
      <c r="H76" s="322">
        <f t="shared" ref="H76:I76" si="38">IF(I$39="",0,IF($B76="",#N/A,IF($B76&lt;I$33,0,IF(I$36="",IF($B76&lt;I$39,(I$31*I$35*(64.4*(I$39-I$40))^0.5)*(($B76-I$33)/(I$39-I$33))^1.5,I$31*I$35*(64.4*($B76-I$40))^0.5),IF($B76&lt;I$39,(I$31*I$36*(64.4*(I$39-I$40))^0.5)*(($B76-I$33)/(I$39-I$33))^1.5,I$31*I$36*(64.4*($B76-I$40))^0.5)))))</f>
        <v>0</v>
      </c>
      <c r="I76" s="322">
        <f t="shared" si="38"/>
        <v>0</v>
      </c>
      <c r="J76" s="318" t="e">
        <f t="shared" si="10"/>
        <v>#N/A</v>
      </c>
      <c r="K76" s="31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row>
    <row r="77" spans="1:53" ht="12.75" customHeight="1">
      <c r="A77" s="313"/>
      <c r="B77" s="320">
        <f>IF(Pond!B61="","",Pond!B61)</f>
        <v>5.8</v>
      </c>
      <c r="C77" s="315" t="e">
        <f>WQCV!T56</f>
        <v>#N/A</v>
      </c>
      <c r="D77" s="321">
        <f t="shared" si="5"/>
        <v>0</v>
      </c>
      <c r="E77" s="322">
        <f t="shared" si="6"/>
        <v>0</v>
      </c>
      <c r="F77" s="322">
        <f t="shared" si="7"/>
        <v>0</v>
      </c>
      <c r="G77" s="322">
        <f t="shared" si="8"/>
        <v>0</v>
      </c>
      <c r="H77" s="322">
        <f t="shared" ref="H77:I77" si="39">IF(I$39="",0,IF($B77="",#N/A,IF($B77&lt;I$33,0,IF(I$36="",IF($B77&lt;I$39,(I$31*I$35*(64.4*(I$39-I$40))^0.5)*(($B77-I$33)/(I$39-I$33))^1.5,I$31*I$35*(64.4*($B77-I$40))^0.5),IF($B77&lt;I$39,(I$31*I$36*(64.4*(I$39-I$40))^0.5)*(($B77-I$33)/(I$39-I$33))^1.5,I$31*I$36*(64.4*($B77-I$40))^0.5)))))</f>
        <v>0</v>
      </c>
      <c r="I77" s="322">
        <f t="shared" si="39"/>
        <v>0</v>
      </c>
      <c r="J77" s="318" t="e">
        <f t="shared" si="10"/>
        <v>#N/A</v>
      </c>
      <c r="K77" s="31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row>
    <row r="78" spans="1:53" ht="12.75" customHeight="1">
      <c r="A78" s="313"/>
      <c r="B78" s="320">
        <f>IF(Pond!B62="","",Pond!B62)</f>
        <v>6</v>
      </c>
      <c r="C78" s="315" t="e">
        <f>WQCV!T57</f>
        <v>#N/A</v>
      </c>
      <c r="D78" s="321">
        <f t="shared" si="5"/>
        <v>0</v>
      </c>
      <c r="E78" s="322">
        <f t="shared" si="6"/>
        <v>0</v>
      </c>
      <c r="F78" s="322">
        <f t="shared" si="7"/>
        <v>0</v>
      </c>
      <c r="G78" s="322">
        <f t="shared" si="8"/>
        <v>0</v>
      </c>
      <c r="H78" s="322">
        <f t="shared" ref="H78:I78" si="40">IF(I$39="",0,IF($B78="",#N/A,IF($B78&lt;I$33,0,IF(I$36="",IF($B78&lt;I$39,(I$31*I$35*(64.4*(I$39-I$40))^0.5)*(($B78-I$33)/(I$39-I$33))^1.5,I$31*I$35*(64.4*($B78-I$40))^0.5),IF($B78&lt;I$39,(I$31*I$36*(64.4*(I$39-I$40))^0.5)*(($B78-I$33)/(I$39-I$33))^1.5,I$31*I$36*(64.4*($B78-I$40))^0.5)))))</f>
        <v>0</v>
      </c>
      <c r="I78" s="322">
        <f t="shared" si="40"/>
        <v>0</v>
      </c>
      <c r="J78" s="318" t="e">
        <f t="shared" si="10"/>
        <v>#N/A</v>
      </c>
      <c r="K78" s="31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12.75" customHeight="1">
      <c r="A79" s="313"/>
      <c r="B79" s="320">
        <f>IF(Pond!B63="","",Pond!B63)</f>
        <v>6.2</v>
      </c>
      <c r="C79" s="315" t="e">
        <f>WQCV!T58</f>
        <v>#N/A</v>
      </c>
      <c r="D79" s="321">
        <f t="shared" si="5"/>
        <v>0</v>
      </c>
      <c r="E79" s="322">
        <f t="shared" si="6"/>
        <v>0</v>
      </c>
      <c r="F79" s="322">
        <f t="shared" si="7"/>
        <v>0</v>
      </c>
      <c r="G79" s="322">
        <f t="shared" si="8"/>
        <v>0</v>
      </c>
      <c r="H79" s="322">
        <f t="shared" ref="H79:I79" si="41">IF(I$39="",0,IF($B79="",#N/A,IF($B79&lt;I$33,0,IF(I$36="",IF($B79&lt;I$39,(I$31*I$35*(64.4*(I$39-I$40))^0.5)*(($B79-I$33)/(I$39-I$33))^1.5,I$31*I$35*(64.4*($B79-I$40))^0.5),IF($B79&lt;I$39,(I$31*I$36*(64.4*(I$39-I$40))^0.5)*(($B79-I$33)/(I$39-I$33))^1.5,I$31*I$36*(64.4*($B79-I$40))^0.5)))))</f>
        <v>0</v>
      </c>
      <c r="I79" s="322">
        <f t="shared" si="41"/>
        <v>0</v>
      </c>
      <c r="J79" s="318" t="e">
        <f t="shared" si="10"/>
        <v>#N/A</v>
      </c>
      <c r="K79" s="31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12.75" customHeight="1">
      <c r="A80" s="313"/>
      <c r="B80" s="320">
        <f>IF(Pond!B64="","",Pond!B64)</f>
        <v>6.4</v>
      </c>
      <c r="C80" s="315" t="e">
        <f>WQCV!T59</f>
        <v>#N/A</v>
      </c>
      <c r="D80" s="321">
        <f t="shared" si="5"/>
        <v>0</v>
      </c>
      <c r="E80" s="322">
        <f t="shared" si="6"/>
        <v>0</v>
      </c>
      <c r="F80" s="322">
        <f t="shared" si="7"/>
        <v>0</v>
      </c>
      <c r="G80" s="322">
        <f t="shared" si="8"/>
        <v>0</v>
      </c>
      <c r="H80" s="322">
        <f t="shared" ref="H80:I80" si="42">IF(I$39="",0,IF($B80="",#N/A,IF($B80&lt;I$33,0,IF(I$36="",IF($B80&lt;I$39,(I$31*I$35*(64.4*(I$39-I$40))^0.5)*(($B80-I$33)/(I$39-I$33))^1.5,I$31*I$35*(64.4*($B80-I$40))^0.5),IF($B80&lt;I$39,(I$31*I$36*(64.4*(I$39-I$40))^0.5)*(($B80-I$33)/(I$39-I$33))^1.5,I$31*I$36*(64.4*($B80-I$40))^0.5)))))</f>
        <v>0</v>
      </c>
      <c r="I80" s="322">
        <f t="shared" si="42"/>
        <v>0</v>
      </c>
      <c r="J80" s="318" t="e">
        <f t="shared" si="10"/>
        <v>#N/A</v>
      </c>
      <c r="K80" s="31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12.75" customHeight="1">
      <c r="A81" s="313"/>
      <c r="B81" s="320">
        <f>IF(Pond!B65="","",Pond!B65)</f>
        <v>6.6</v>
      </c>
      <c r="C81" s="315" t="e">
        <f>WQCV!T60</f>
        <v>#N/A</v>
      </c>
      <c r="D81" s="321">
        <f t="shared" si="5"/>
        <v>0</v>
      </c>
      <c r="E81" s="322">
        <f t="shared" si="6"/>
        <v>0</v>
      </c>
      <c r="F81" s="322">
        <f t="shared" si="7"/>
        <v>0</v>
      </c>
      <c r="G81" s="322">
        <f t="shared" si="8"/>
        <v>0</v>
      </c>
      <c r="H81" s="322">
        <f t="shared" ref="H81:I81" si="43">IF(I$39="",0,IF($B81="",#N/A,IF($B81&lt;I$33,0,IF(I$36="",IF($B81&lt;I$39,(I$31*I$35*(64.4*(I$39-I$40))^0.5)*(($B81-I$33)/(I$39-I$33))^1.5,I$31*I$35*(64.4*($B81-I$40))^0.5),IF($B81&lt;I$39,(I$31*I$36*(64.4*(I$39-I$40))^0.5)*(($B81-I$33)/(I$39-I$33))^1.5,I$31*I$36*(64.4*($B81-I$40))^0.5)))))</f>
        <v>0</v>
      </c>
      <c r="I81" s="322">
        <f t="shared" si="43"/>
        <v>0</v>
      </c>
      <c r="J81" s="318" t="e">
        <f t="shared" si="10"/>
        <v>#N/A</v>
      </c>
      <c r="K81" s="31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row>
    <row r="82" spans="1:53" ht="12.75" customHeight="1">
      <c r="A82" s="313"/>
      <c r="B82" s="320">
        <f>IF(Pond!B66="","",Pond!B66)</f>
        <v>6.8</v>
      </c>
      <c r="C82" s="315" t="e">
        <f>WQCV!T61</f>
        <v>#N/A</v>
      </c>
      <c r="D82" s="321">
        <f t="shared" si="5"/>
        <v>0</v>
      </c>
      <c r="E82" s="322">
        <f t="shared" si="6"/>
        <v>0</v>
      </c>
      <c r="F82" s="322">
        <f t="shared" si="7"/>
        <v>0</v>
      </c>
      <c r="G82" s="322">
        <f t="shared" si="8"/>
        <v>0</v>
      </c>
      <c r="H82" s="322">
        <f t="shared" ref="H82:I82" si="44">IF(I$39="",0,IF($B82="",#N/A,IF($B82&lt;I$33,0,IF(I$36="",IF($B82&lt;I$39,(I$31*I$35*(64.4*(I$39-I$40))^0.5)*(($B82-I$33)/(I$39-I$33))^1.5,I$31*I$35*(64.4*($B82-I$40))^0.5),IF($B82&lt;I$39,(I$31*I$36*(64.4*(I$39-I$40))^0.5)*(($B82-I$33)/(I$39-I$33))^1.5,I$31*I$36*(64.4*($B82-I$40))^0.5)))))</f>
        <v>0</v>
      </c>
      <c r="I82" s="322">
        <f t="shared" si="44"/>
        <v>0</v>
      </c>
      <c r="J82" s="318" t="e">
        <f t="shared" si="10"/>
        <v>#N/A</v>
      </c>
      <c r="K82" s="31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row>
    <row r="83" spans="1:53" ht="12.75" customHeight="1">
      <c r="A83" s="313"/>
      <c r="B83" s="320">
        <f>IF(Pond!B67="","",Pond!B67)</f>
        <v>7</v>
      </c>
      <c r="C83" s="315" t="e">
        <f>WQCV!T62</f>
        <v>#N/A</v>
      </c>
      <c r="D83" s="321">
        <f t="shared" si="5"/>
        <v>0</v>
      </c>
      <c r="E83" s="322">
        <f t="shared" si="6"/>
        <v>0</v>
      </c>
      <c r="F83" s="322">
        <f t="shared" si="7"/>
        <v>0</v>
      </c>
      <c r="G83" s="322">
        <f t="shared" si="8"/>
        <v>0</v>
      </c>
      <c r="H83" s="322">
        <f t="shared" ref="H83:I83" si="45">IF(I$39="",0,IF($B83="",#N/A,IF($B83&lt;I$33,0,IF(I$36="",IF($B83&lt;I$39,(I$31*I$35*(64.4*(I$39-I$40))^0.5)*(($B83-I$33)/(I$39-I$33))^1.5,I$31*I$35*(64.4*($B83-I$40))^0.5),IF($B83&lt;I$39,(I$31*I$36*(64.4*(I$39-I$40))^0.5)*(($B83-I$33)/(I$39-I$33))^1.5,I$31*I$36*(64.4*($B83-I$40))^0.5)))))</f>
        <v>0</v>
      </c>
      <c r="I83" s="322">
        <f t="shared" si="45"/>
        <v>0</v>
      </c>
      <c r="J83" s="318" t="e">
        <f t="shared" si="10"/>
        <v>#N/A</v>
      </c>
      <c r="K83" s="31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row>
    <row r="84" spans="1:53" ht="12.75" customHeight="1">
      <c r="A84" s="313"/>
      <c r="B84" s="320">
        <f>IF(Pond!B68="","",Pond!B68)</f>
        <v>7.2</v>
      </c>
      <c r="C84" s="315" t="e">
        <f>WQCV!T63</f>
        <v>#N/A</v>
      </c>
      <c r="D84" s="321">
        <f t="shared" si="5"/>
        <v>0</v>
      </c>
      <c r="E84" s="322">
        <f t="shared" si="6"/>
        <v>0</v>
      </c>
      <c r="F84" s="322">
        <f t="shared" si="7"/>
        <v>0</v>
      </c>
      <c r="G84" s="322">
        <f t="shared" si="8"/>
        <v>0</v>
      </c>
      <c r="H84" s="322">
        <f t="shared" ref="H84:I84" si="46">IF(I$39="",0,IF($B84="",#N/A,IF($B84&lt;I$33,0,IF(I$36="",IF($B84&lt;I$39,(I$31*I$35*(64.4*(I$39-I$40))^0.5)*(($B84-I$33)/(I$39-I$33))^1.5,I$31*I$35*(64.4*($B84-I$40))^0.5),IF($B84&lt;I$39,(I$31*I$36*(64.4*(I$39-I$40))^0.5)*(($B84-I$33)/(I$39-I$33))^1.5,I$31*I$36*(64.4*($B84-I$40))^0.5)))))</f>
        <v>0</v>
      </c>
      <c r="I84" s="322">
        <f t="shared" si="46"/>
        <v>0</v>
      </c>
      <c r="J84" s="318" t="e">
        <f t="shared" si="10"/>
        <v>#N/A</v>
      </c>
      <c r="K84" s="31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row>
    <row r="85" spans="1:53" ht="12.75" customHeight="1">
      <c r="A85" s="313"/>
      <c r="B85" s="320">
        <f>IF(Pond!B69="","",Pond!B69)</f>
        <v>7.4</v>
      </c>
      <c r="C85" s="315" t="e">
        <f>WQCV!T64</f>
        <v>#N/A</v>
      </c>
      <c r="D85" s="321">
        <f t="shared" si="5"/>
        <v>0</v>
      </c>
      <c r="E85" s="322">
        <f t="shared" si="6"/>
        <v>0</v>
      </c>
      <c r="F85" s="322">
        <f t="shared" si="7"/>
        <v>0</v>
      </c>
      <c r="G85" s="322">
        <f t="shared" si="8"/>
        <v>0</v>
      </c>
      <c r="H85" s="322">
        <f t="shared" ref="H85:I85" si="47">IF(I$39="",0,IF($B85="",#N/A,IF($B85&lt;I$33,0,IF(I$36="",IF($B85&lt;I$39,(I$31*I$35*(64.4*(I$39-I$40))^0.5)*(($B85-I$33)/(I$39-I$33))^1.5,I$31*I$35*(64.4*($B85-I$40))^0.5),IF($B85&lt;I$39,(I$31*I$36*(64.4*(I$39-I$40))^0.5)*(($B85-I$33)/(I$39-I$33))^1.5,I$31*I$36*(64.4*($B85-I$40))^0.5)))))</f>
        <v>0</v>
      </c>
      <c r="I85" s="322">
        <f t="shared" si="47"/>
        <v>0</v>
      </c>
      <c r="J85" s="318" t="e">
        <f t="shared" si="10"/>
        <v>#N/A</v>
      </c>
      <c r="K85" s="31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row>
    <row r="86" spans="1:53" ht="12.75" customHeight="1">
      <c r="A86" s="313"/>
      <c r="B86" s="320">
        <f>IF(Pond!B70="","",Pond!B70)</f>
        <v>7.6</v>
      </c>
      <c r="C86" s="315" t="e">
        <f>WQCV!T65</f>
        <v>#N/A</v>
      </c>
      <c r="D86" s="321">
        <f t="shared" si="5"/>
        <v>0</v>
      </c>
      <c r="E86" s="322">
        <f t="shared" si="6"/>
        <v>0</v>
      </c>
      <c r="F86" s="322">
        <f t="shared" si="7"/>
        <v>0</v>
      </c>
      <c r="G86" s="322">
        <f t="shared" si="8"/>
        <v>0</v>
      </c>
      <c r="H86" s="322">
        <f t="shared" ref="H86:I86" si="48">IF(I$39="",0,IF($B86="",#N/A,IF($B86&lt;I$33,0,IF(I$36="",IF($B86&lt;I$39,(I$31*I$35*(64.4*(I$39-I$40))^0.5)*(($B86-I$33)/(I$39-I$33))^1.5,I$31*I$35*(64.4*($B86-I$40))^0.5),IF($B86&lt;I$39,(I$31*I$36*(64.4*(I$39-I$40))^0.5)*(($B86-I$33)/(I$39-I$33))^1.5,I$31*I$36*(64.4*($B86-I$40))^0.5)))))</f>
        <v>0</v>
      </c>
      <c r="I86" s="322">
        <f t="shared" si="48"/>
        <v>0</v>
      </c>
      <c r="J86" s="318" t="e">
        <f t="shared" si="10"/>
        <v>#N/A</v>
      </c>
      <c r="K86" s="31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row>
    <row r="87" spans="1:53" ht="12.75" customHeight="1">
      <c r="A87" s="313"/>
      <c r="B87" s="320">
        <f>IF(Pond!B71="","",Pond!B71)</f>
        <v>7.8</v>
      </c>
      <c r="C87" s="315" t="e">
        <f>WQCV!T66</f>
        <v>#N/A</v>
      </c>
      <c r="D87" s="321">
        <f t="shared" si="5"/>
        <v>0</v>
      </c>
      <c r="E87" s="322">
        <f t="shared" si="6"/>
        <v>0</v>
      </c>
      <c r="F87" s="322">
        <f t="shared" si="7"/>
        <v>0</v>
      </c>
      <c r="G87" s="322">
        <f t="shared" si="8"/>
        <v>0</v>
      </c>
      <c r="H87" s="322">
        <f t="shared" ref="H87:I87" si="49">IF(I$39="",0,IF($B87="",#N/A,IF($B87&lt;I$33,0,IF(I$36="",IF($B87&lt;I$39,(I$31*I$35*(64.4*(I$39-I$40))^0.5)*(($B87-I$33)/(I$39-I$33))^1.5,I$31*I$35*(64.4*($B87-I$40))^0.5),IF($B87&lt;I$39,(I$31*I$36*(64.4*(I$39-I$40))^0.5)*(($B87-I$33)/(I$39-I$33))^1.5,I$31*I$36*(64.4*($B87-I$40))^0.5)))))</f>
        <v>0</v>
      </c>
      <c r="I87" s="322">
        <f t="shared" si="49"/>
        <v>0</v>
      </c>
      <c r="J87" s="318" t="e">
        <f t="shared" si="10"/>
        <v>#N/A</v>
      </c>
      <c r="K87" s="31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row>
    <row r="88" spans="1:53" ht="12.75" customHeight="1">
      <c r="A88" s="313"/>
      <c r="B88" s="320">
        <f>IF(Pond!B72="","",Pond!B72)</f>
        <v>8</v>
      </c>
      <c r="C88" s="315" t="e">
        <f>WQCV!T67</f>
        <v>#N/A</v>
      </c>
      <c r="D88" s="321">
        <f t="shared" si="5"/>
        <v>0</v>
      </c>
      <c r="E88" s="322">
        <f t="shared" si="6"/>
        <v>0</v>
      </c>
      <c r="F88" s="322">
        <f t="shared" si="7"/>
        <v>0</v>
      </c>
      <c r="G88" s="322">
        <f t="shared" si="8"/>
        <v>0</v>
      </c>
      <c r="H88" s="322">
        <f t="shared" ref="H88:I88" si="50">IF(I$39="",0,IF($B88="",#N/A,IF($B88&lt;I$33,0,IF(I$36="",IF($B88&lt;I$39,(I$31*I$35*(64.4*(I$39-I$40))^0.5)*(($B88-I$33)/(I$39-I$33))^1.5,I$31*I$35*(64.4*($B88-I$40))^0.5),IF($B88&lt;I$39,(I$31*I$36*(64.4*(I$39-I$40))^0.5)*(($B88-I$33)/(I$39-I$33))^1.5,I$31*I$36*(64.4*($B88-I$40))^0.5)))))</f>
        <v>0</v>
      </c>
      <c r="I88" s="322">
        <f t="shared" si="50"/>
        <v>0</v>
      </c>
      <c r="J88" s="318" t="e">
        <f t="shared" si="10"/>
        <v>#N/A</v>
      </c>
      <c r="K88" s="31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row>
    <row r="89" spans="1:53" ht="12.75" customHeight="1">
      <c r="A89" s="313"/>
      <c r="B89" s="320">
        <f>IF(Pond!B73="","",Pond!B73)</f>
        <v>8.1999999999999993</v>
      </c>
      <c r="C89" s="315" t="e">
        <f>WQCV!T68</f>
        <v>#N/A</v>
      </c>
      <c r="D89" s="321">
        <f t="shared" si="5"/>
        <v>0</v>
      </c>
      <c r="E89" s="322">
        <f t="shared" si="6"/>
        <v>0</v>
      </c>
      <c r="F89" s="322">
        <f t="shared" si="7"/>
        <v>0</v>
      </c>
      <c r="G89" s="322">
        <f t="shared" si="8"/>
        <v>0</v>
      </c>
      <c r="H89" s="322">
        <f t="shared" ref="H89:I89" si="51">IF(I$39="",0,IF($B89="",#N/A,IF($B89&lt;I$33,0,IF(I$36="",IF($B89&lt;I$39,(I$31*I$35*(64.4*(I$39-I$40))^0.5)*(($B89-I$33)/(I$39-I$33))^1.5,I$31*I$35*(64.4*($B89-I$40))^0.5),IF($B89&lt;I$39,(I$31*I$36*(64.4*(I$39-I$40))^0.5)*(($B89-I$33)/(I$39-I$33))^1.5,I$31*I$36*(64.4*($B89-I$40))^0.5)))))</f>
        <v>0</v>
      </c>
      <c r="I89" s="322">
        <f t="shared" si="51"/>
        <v>0</v>
      </c>
      <c r="J89" s="318" t="e">
        <f t="shared" si="10"/>
        <v>#N/A</v>
      </c>
      <c r="K89" s="31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row>
    <row r="90" spans="1:53" ht="12.75" customHeight="1">
      <c r="A90" s="313"/>
      <c r="B90" s="320">
        <f>IF(Pond!B74="","",Pond!B74)</f>
        <v>8.4</v>
      </c>
      <c r="C90" s="315" t="e">
        <f>WQCV!T69</f>
        <v>#N/A</v>
      </c>
      <c r="D90" s="321">
        <f t="shared" si="5"/>
        <v>0</v>
      </c>
      <c r="E90" s="322">
        <f t="shared" si="6"/>
        <v>0</v>
      </c>
      <c r="F90" s="322">
        <f t="shared" si="7"/>
        <v>0</v>
      </c>
      <c r="G90" s="322">
        <f t="shared" si="8"/>
        <v>0</v>
      </c>
      <c r="H90" s="322">
        <f t="shared" ref="H90:I90" si="52">IF(I$39="",0,IF($B90="",#N/A,IF($B90&lt;I$33,0,IF(I$36="",IF($B90&lt;I$39,(I$31*I$35*(64.4*(I$39-I$40))^0.5)*(($B90-I$33)/(I$39-I$33))^1.5,I$31*I$35*(64.4*($B90-I$40))^0.5),IF($B90&lt;I$39,(I$31*I$36*(64.4*(I$39-I$40))^0.5)*(($B90-I$33)/(I$39-I$33))^1.5,I$31*I$36*(64.4*($B90-I$40))^0.5)))))</f>
        <v>0</v>
      </c>
      <c r="I90" s="322">
        <f t="shared" si="52"/>
        <v>0</v>
      </c>
      <c r="J90" s="318" t="e">
        <f t="shared" si="10"/>
        <v>#N/A</v>
      </c>
      <c r="K90" s="31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row>
    <row r="91" spans="1:53" ht="12.75" customHeight="1">
      <c r="A91" s="313"/>
      <c r="B91" s="326">
        <f>IF(Pond!B75="","",Pond!B75)</f>
        <v>8.6</v>
      </c>
      <c r="C91" s="315" t="e">
        <f>WQCV!T70</f>
        <v>#N/A</v>
      </c>
      <c r="D91" s="327">
        <f t="shared" si="5"/>
        <v>0</v>
      </c>
      <c r="E91" s="328">
        <f t="shared" si="6"/>
        <v>0</v>
      </c>
      <c r="F91" s="328">
        <f t="shared" si="7"/>
        <v>0</v>
      </c>
      <c r="G91" s="328">
        <f t="shared" si="8"/>
        <v>0</v>
      </c>
      <c r="H91" s="328">
        <f t="shared" ref="H91:I91" si="53">IF(I$39="",0,IF($B91="",#N/A,IF($B91&lt;I$33,0,IF(I$36="",IF($B91&lt;I$39,(I$31*I$35*(64.4*(I$39-I$40))^0.5)*(($B91-I$33)/(I$39-I$33))^1.5,I$31*I$35*(64.4*($B91-I$40))^0.5),IF($B91&lt;I$39,(I$31*I$36*(64.4*(I$39-I$40))^0.5)*(($B91-I$33)/(I$39-I$33))^1.5,I$31*I$36*(64.4*($B91-I$40))^0.5)))))</f>
        <v>0</v>
      </c>
      <c r="I91" s="328">
        <f t="shared" si="53"/>
        <v>0</v>
      </c>
      <c r="J91" s="318" t="e">
        <f t="shared" si="10"/>
        <v>#N/A</v>
      </c>
      <c r="K91" s="31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row>
    <row r="92" spans="1:53" ht="12.75" customHeight="1">
      <c r="A92" s="3"/>
      <c r="B92" s="3"/>
      <c r="C92" s="3"/>
      <c r="D92" s="3"/>
      <c r="E92" s="3"/>
      <c r="F92" s="3"/>
      <c r="G92" s="3"/>
      <c r="H92" s="3"/>
      <c r="I92" s="3"/>
      <c r="J92" s="3"/>
      <c r="K92" s="118"/>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row>
    <row r="93" spans="1:53" ht="12.75" customHeight="1">
      <c r="A93" s="3"/>
      <c r="B93" s="38"/>
      <c r="C93" s="3"/>
      <c r="D93" s="3"/>
      <c r="E93" s="3"/>
      <c r="F93" s="3"/>
      <c r="G93" s="3"/>
      <c r="H93" s="3"/>
      <c r="I93" s="3"/>
      <c r="J93" s="38"/>
      <c r="K93" s="118"/>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row>
    <row r="94" spans="1:53" ht="12.75" customHeight="1">
      <c r="A94" s="3"/>
      <c r="B94" s="3"/>
      <c r="C94" s="3"/>
      <c r="D94" s="3"/>
      <c r="E94" s="3"/>
      <c r="F94" s="3"/>
      <c r="G94" s="3"/>
      <c r="H94" s="3"/>
      <c r="I94" s="3"/>
      <c r="J94" s="3"/>
      <c r="K94" s="118"/>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row>
    <row r="95" spans="1:53" ht="12.75" customHeight="1">
      <c r="A95" s="3"/>
      <c r="B95" s="3"/>
      <c r="C95" s="3"/>
      <c r="D95" s="3"/>
      <c r="E95" s="3"/>
      <c r="F95" s="3"/>
      <c r="G95" s="3"/>
      <c r="H95" s="3"/>
      <c r="I95" s="3"/>
      <c r="J95" s="3"/>
      <c r="K95" s="118"/>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row>
    <row r="96" spans="1:53" ht="12.75" customHeight="1">
      <c r="A96" s="3"/>
      <c r="B96" s="3"/>
      <c r="C96" s="3"/>
      <c r="D96" s="3"/>
      <c r="E96" s="3"/>
      <c r="F96" s="3"/>
      <c r="G96" s="3"/>
      <c r="H96" s="3"/>
      <c r="I96" s="3"/>
      <c r="J96" s="3"/>
      <c r="K96" s="118"/>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row>
    <row r="97" spans="1:53" ht="12.75" customHeight="1">
      <c r="A97" s="3"/>
      <c r="B97" s="3"/>
      <c r="C97" s="3"/>
      <c r="D97" s="3"/>
      <c r="E97" s="3"/>
      <c r="F97" s="3"/>
      <c r="G97" s="3"/>
      <c r="H97" s="3"/>
      <c r="I97" s="3"/>
      <c r="J97" s="3"/>
      <c r="K97" s="118"/>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row>
    <row r="98" spans="1:53" ht="12.75" customHeight="1">
      <c r="A98" s="3"/>
      <c r="B98" s="3"/>
      <c r="C98" s="3"/>
      <c r="D98" s="3"/>
      <c r="E98" s="3"/>
      <c r="F98" s="3"/>
      <c r="G98" s="3"/>
      <c r="H98" s="3"/>
      <c r="I98" s="3"/>
      <c r="J98" s="3"/>
      <c r="K98" s="118"/>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row>
    <row r="99" spans="1:53" ht="12.75" customHeight="1">
      <c r="A99" s="3"/>
      <c r="B99" s="3"/>
      <c r="C99" s="3"/>
      <c r="D99" s="3"/>
      <c r="E99" s="3"/>
      <c r="F99" s="3"/>
      <c r="G99" s="3"/>
      <c r="H99" s="3"/>
      <c r="I99" s="3"/>
      <c r="J99" s="3"/>
      <c r="K99" s="118"/>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row>
    <row r="100" spans="1:53" ht="12.75" customHeight="1">
      <c r="A100" s="3"/>
      <c r="B100" s="3"/>
      <c r="C100" s="3"/>
      <c r="D100" s="3"/>
      <c r="E100" s="3"/>
      <c r="F100" s="3"/>
      <c r="G100" s="3"/>
      <c r="H100" s="3"/>
      <c r="I100" s="3"/>
      <c r="J100" s="3"/>
      <c r="K100" s="118"/>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row>
    <row r="101" spans="1:53" ht="12.75" customHeight="1">
      <c r="A101" s="3"/>
      <c r="B101" s="3"/>
      <c r="C101" s="3"/>
      <c r="D101" s="3"/>
      <c r="E101" s="3"/>
      <c r="F101" s="3"/>
      <c r="G101" s="3"/>
      <c r="H101" s="3"/>
      <c r="I101" s="3"/>
      <c r="J101" s="3"/>
      <c r="K101" s="118"/>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row>
    <row r="102" spans="1:53" ht="12.75" customHeight="1">
      <c r="A102" s="3"/>
      <c r="B102" s="3"/>
      <c r="C102" s="3"/>
      <c r="D102" s="3"/>
      <c r="E102" s="3"/>
      <c r="F102" s="3"/>
      <c r="G102" s="3"/>
      <c r="H102" s="3"/>
      <c r="I102" s="3"/>
      <c r="J102" s="3"/>
      <c r="K102" s="118"/>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row>
    <row r="103" spans="1:53" ht="12.75" customHeight="1">
      <c r="A103" s="3"/>
      <c r="B103" s="3"/>
      <c r="C103" s="3"/>
      <c r="D103" s="3"/>
      <c r="E103" s="3"/>
      <c r="F103" s="3"/>
      <c r="G103" s="3"/>
      <c r="H103" s="3"/>
      <c r="I103" s="3"/>
      <c r="J103" s="3"/>
      <c r="K103" s="118"/>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row>
    <row r="104" spans="1:53" ht="12.75" customHeight="1">
      <c r="A104" s="3"/>
      <c r="B104" s="3"/>
      <c r="C104" s="3"/>
      <c r="D104" s="3"/>
      <c r="E104" s="3"/>
      <c r="F104" s="3"/>
      <c r="G104" s="3"/>
      <c r="H104" s="3"/>
      <c r="I104" s="3"/>
      <c r="J104" s="3"/>
      <c r="K104" s="118"/>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row>
    <row r="105" spans="1:53" ht="12.75" customHeight="1">
      <c r="A105" s="3"/>
      <c r="B105" s="3"/>
      <c r="C105" s="3"/>
      <c r="D105" s="3"/>
      <c r="E105" s="3"/>
      <c r="F105" s="3"/>
      <c r="G105" s="3"/>
      <c r="H105" s="3"/>
      <c r="I105" s="3"/>
      <c r="J105" s="3"/>
      <c r="K105" s="118"/>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row>
    <row r="106" spans="1:53" ht="12.75" customHeight="1">
      <c r="A106" s="3"/>
      <c r="B106" s="3"/>
      <c r="C106" s="3"/>
      <c r="D106" s="3"/>
      <c r="E106" s="3"/>
      <c r="F106" s="3"/>
      <c r="G106" s="3"/>
      <c r="H106" s="3"/>
      <c r="I106" s="3"/>
      <c r="J106" s="3"/>
      <c r="K106" s="118"/>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row>
    <row r="107" spans="1:53" ht="12.75" customHeight="1">
      <c r="A107" s="3"/>
      <c r="B107" s="3"/>
      <c r="C107" s="3"/>
      <c r="D107" s="3"/>
      <c r="E107" s="3"/>
      <c r="F107" s="3"/>
      <c r="G107" s="3"/>
      <c r="H107" s="3"/>
      <c r="I107" s="3"/>
      <c r="J107" s="3"/>
      <c r="K107" s="118"/>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row>
    <row r="108" spans="1:53" ht="12.75" customHeight="1">
      <c r="A108" s="3"/>
      <c r="B108" s="3"/>
      <c r="C108" s="3"/>
      <c r="D108" s="3"/>
      <c r="E108" s="3"/>
      <c r="F108" s="3"/>
      <c r="G108" s="3"/>
      <c r="H108" s="3"/>
      <c r="I108" s="3"/>
      <c r="J108" s="3"/>
      <c r="K108" s="118"/>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row>
    <row r="109" spans="1:53" ht="12.75" customHeight="1">
      <c r="A109" s="3"/>
      <c r="B109" s="3"/>
      <c r="C109" s="3"/>
      <c r="D109" s="3"/>
      <c r="E109" s="3"/>
      <c r="F109" s="3"/>
      <c r="G109" s="3"/>
      <c r="H109" s="3"/>
      <c r="I109" s="3"/>
      <c r="J109" s="3"/>
      <c r="K109" s="118"/>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row>
    <row r="110" spans="1:53" ht="12.75" customHeight="1">
      <c r="A110" s="3"/>
      <c r="B110" s="3"/>
      <c r="C110" s="3"/>
      <c r="D110" s="3"/>
      <c r="E110" s="3"/>
      <c r="F110" s="3"/>
      <c r="G110" s="3"/>
      <c r="H110" s="3"/>
      <c r="I110" s="3"/>
      <c r="J110" s="3"/>
      <c r="K110" s="118"/>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row>
    <row r="111" spans="1:53" ht="12.75" customHeight="1">
      <c r="A111" s="3"/>
      <c r="B111" s="3"/>
      <c r="C111" s="3"/>
      <c r="D111" s="3"/>
      <c r="E111" s="3"/>
      <c r="F111" s="3"/>
      <c r="G111" s="3"/>
      <c r="H111" s="3"/>
      <c r="I111" s="3"/>
      <c r="J111" s="3"/>
      <c r="K111" s="118"/>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row>
    <row r="112" spans="1:53" ht="12.75" customHeight="1">
      <c r="A112" s="3"/>
      <c r="B112" s="3"/>
      <c r="C112" s="3"/>
      <c r="D112" s="3"/>
      <c r="E112" s="3"/>
      <c r="F112" s="3"/>
      <c r="G112" s="3"/>
      <c r="H112" s="3"/>
      <c r="I112" s="3"/>
      <c r="J112" s="3"/>
      <c r="K112" s="118"/>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row>
    <row r="113" spans="1:53" ht="12.75" customHeight="1">
      <c r="A113" s="3"/>
      <c r="B113" s="3"/>
      <c r="C113" s="3"/>
      <c r="D113" s="3"/>
      <c r="E113" s="3"/>
      <c r="F113" s="3"/>
      <c r="G113" s="3"/>
      <c r="H113" s="3"/>
      <c r="I113" s="3"/>
      <c r="J113" s="3"/>
      <c r="K113" s="118"/>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row>
    <row r="114" spans="1:53" ht="12.75" customHeight="1">
      <c r="A114" s="3"/>
      <c r="B114" s="3"/>
      <c r="C114" s="3"/>
      <c r="D114" s="3"/>
      <c r="E114" s="3"/>
      <c r="F114" s="3"/>
      <c r="G114" s="3"/>
      <c r="H114" s="3"/>
      <c r="I114" s="3"/>
      <c r="J114" s="3"/>
      <c r="K114" s="118"/>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row>
    <row r="115" spans="1:53" ht="12.75" customHeight="1">
      <c r="A115" s="3"/>
      <c r="B115" s="3"/>
      <c r="C115" s="3"/>
      <c r="D115" s="3"/>
      <c r="E115" s="3"/>
      <c r="F115" s="3"/>
      <c r="G115" s="3"/>
      <c r="H115" s="3"/>
      <c r="I115" s="3"/>
      <c r="J115" s="3"/>
      <c r="K115" s="118"/>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row>
    <row r="116" spans="1:53" ht="12.75" customHeight="1">
      <c r="A116" s="3"/>
      <c r="B116" s="3"/>
      <c r="C116" s="3"/>
      <c r="D116" s="3"/>
      <c r="E116" s="3"/>
      <c r="F116" s="3"/>
      <c r="G116" s="3"/>
      <c r="H116" s="3"/>
      <c r="I116" s="3"/>
      <c r="J116" s="3"/>
      <c r="K116" s="118"/>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row>
    <row r="117" spans="1:53" ht="12.75" customHeight="1">
      <c r="A117" s="3"/>
      <c r="B117" s="3"/>
      <c r="C117" s="3"/>
      <c r="D117" s="3"/>
      <c r="E117" s="3"/>
      <c r="F117" s="3"/>
      <c r="G117" s="3"/>
      <c r="H117" s="3"/>
      <c r="I117" s="3"/>
      <c r="J117" s="3"/>
      <c r="K117" s="118"/>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row>
    <row r="118" spans="1:53" ht="12.75" customHeight="1">
      <c r="A118" s="3"/>
      <c r="B118" s="3"/>
      <c r="C118" s="3"/>
      <c r="D118" s="3"/>
      <c r="E118" s="3"/>
      <c r="F118" s="3"/>
      <c r="G118" s="3"/>
      <c r="H118" s="3"/>
      <c r="I118" s="3"/>
      <c r="J118" s="3"/>
      <c r="K118" s="118"/>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row>
    <row r="119" spans="1:53" ht="12.75" customHeight="1">
      <c r="A119" s="3"/>
      <c r="B119" s="3"/>
      <c r="C119" s="3"/>
      <c r="D119" s="3"/>
      <c r="E119" s="3"/>
      <c r="F119" s="3"/>
      <c r="G119" s="3"/>
      <c r="H119" s="3"/>
      <c r="I119" s="3"/>
      <c r="J119" s="3"/>
      <c r="K119" s="118"/>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row>
    <row r="120" spans="1:53" ht="12.75" customHeight="1">
      <c r="A120" s="3"/>
      <c r="B120" s="3"/>
      <c r="C120" s="3"/>
      <c r="D120" s="3"/>
      <c r="E120" s="3"/>
      <c r="F120" s="3"/>
      <c r="G120" s="3"/>
      <c r="H120" s="3"/>
      <c r="I120" s="3"/>
      <c r="J120" s="3"/>
      <c r="K120" s="118"/>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row>
    <row r="121" spans="1:53" ht="12.75" customHeight="1">
      <c r="A121" s="3"/>
      <c r="B121" s="3"/>
      <c r="C121" s="3"/>
      <c r="D121" s="3"/>
      <c r="E121" s="3"/>
      <c r="F121" s="3"/>
      <c r="G121" s="3"/>
      <c r="H121" s="3"/>
      <c r="I121" s="3"/>
      <c r="J121" s="3"/>
      <c r="K121" s="118"/>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row>
    <row r="122" spans="1:53" ht="12.75" customHeight="1">
      <c r="A122" s="3"/>
      <c r="B122" s="3"/>
      <c r="C122" s="3"/>
      <c r="D122" s="3"/>
      <c r="E122" s="3"/>
      <c r="F122" s="3"/>
      <c r="G122" s="3"/>
      <c r="H122" s="3"/>
      <c r="I122" s="3"/>
      <c r="J122" s="3"/>
      <c r="K122" s="118"/>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row>
    <row r="123" spans="1:53" ht="12.75" customHeight="1">
      <c r="A123" s="3"/>
      <c r="B123" s="3"/>
      <c r="C123" s="3"/>
      <c r="D123" s="3"/>
      <c r="E123" s="3"/>
      <c r="F123" s="3"/>
      <c r="G123" s="3"/>
      <c r="H123" s="3"/>
      <c r="I123" s="3"/>
      <c r="J123" s="3"/>
      <c r="K123" s="118"/>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row>
    <row r="124" spans="1:53" ht="12.75" customHeight="1">
      <c r="A124" s="3"/>
      <c r="B124" s="3"/>
      <c r="C124" s="3"/>
      <c r="D124" s="3"/>
      <c r="E124" s="3"/>
      <c r="F124" s="3"/>
      <c r="G124" s="3"/>
      <c r="H124" s="3"/>
      <c r="I124" s="3"/>
      <c r="J124" s="3"/>
      <c r="K124" s="118"/>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row>
    <row r="125" spans="1:53" ht="12.75" customHeight="1">
      <c r="A125" s="3"/>
      <c r="B125" s="3"/>
      <c r="C125" s="3"/>
      <c r="D125" s="3"/>
      <c r="E125" s="3"/>
      <c r="F125" s="3"/>
      <c r="G125" s="3"/>
      <c r="H125" s="3"/>
      <c r="I125" s="3"/>
      <c r="J125" s="3"/>
      <c r="K125" s="118"/>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row>
    <row r="126" spans="1:53" ht="12.75" customHeight="1">
      <c r="A126" s="3"/>
      <c r="B126" s="3"/>
      <c r="C126" s="3"/>
      <c r="D126" s="3"/>
      <c r="E126" s="3"/>
      <c r="F126" s="3"/>
      <c r="G126" s="3"/>
      <c r="H126" s="3"/>
      <c r="I126" s="3"/>
      <c r="J126" s="3"/>
      <c r="K126" s="118"/>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row>
    <row r="127" spans="1:53" ht="12.75" customHeight="1">
      <c r="A127" s="3"/>
      <c r="B127" s="3"/>
      <c r="C127" s="3"/>
      <c r="D127" s="3"/>
      <c r="E127" s="3"/>
      <c r="F127" s="3"/>
      <c r="G127" s="3"/>
      <c r="H127" s="3"/>
      <c r="I127" s="3"/>
      <c r="J127" s="3"/>
      <c r="K127" s="118"/>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row>
    <row r="128" spans="1:53" ht="12.75" customHeight="1">
      <c r="A128" s="3"/>
      <c r="B128" s="3"/>
      <c r="C128" s="3"/>
      <c r="D128" s="3"/>
      <c r="E128" s="3"/>
      <c r="F128" s="3"/>
      <c r="G128" s="3"/>
      <c r="H128" s="3"/>
      <c r="I128" s="3"/>
      <c r="J128" s="3"/>
      <c r="K128" s="118"/>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row>
    <row r="129" spans="1:53" ht="12.75" customHeight="1">
      <c r="A129" s="3"/>
      <c r="B129" s="3"/>
      <c r="C129" s="3"/>
      <c r="D129" s="3"/>
      <c r="E129" s="3"/>
      <c r="F129" s="3"/>
      <c r="G129" s="3"/>
      <c r="H129" s="3"/>
      <c r="I129" s="3"/>
      <c r="J129" s="3"/>
      <c r="K129" s="118"/>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row>
    <row r="130" spans="1:53" ht="12.75" customHeight="1">
      <c r="A130" s="3"/>
      <c r="B130" s="3"/>
      <c r="C130" s="3"/>
      <c r="D130" s="3"/>
      <c r="E130" s="3"/>
      <c r="F130" s="3"/>
      <c r="G130" s="3"/>
      <c r="H130" s="3"/>
      <c r="I130" s="3"/>
      <c r="J130" s="3"/>
      <c r="K130" s="118"/>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row>
    <row r="131" spans="1:53" ht="12.75" customHeight="1">
      <c r="A131" s="3"/>
      <c r="B131" s="3"/>
      <c r="C131" s="3"/>
      <c r="D131" s="3"/>
      <c r="E131" s="3"/>
      <c r="F131" s="3"/>
      <c r="G131" s="3"/>
      <c r="H131" s="3"/>
      <c r="I131" s="3"/>
      <c r="J131" s="3"/>
      <c r="K131" s="118"/>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row>
    <row r="132" spans="1:53" ht="12.75" customHeight="1">
      <c r="A132" s="3"/>
      <c r="B132" s="3"/>
      <c r="C132" s="3"/>
      <c r="D132" s="3"/>
      <c r="E132" s="3"/>
      <c r="F132" s="3"/>
      <c r="G132" s="3"/>
      <c r="H132" s="3"/>
      <c r="I132" s="3"/>
      <c r="J132" s="3"/>
      <c r="K132" s="118"/>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row>
    <row r="133" spans="1:53" ht="12.75" customHeight="1">
      <c r="A133" s="3"/>
      <c r="B133" s="3"/>
      <c r="C133" s="3"/>
      <c r="D133" s="3"/>
      <c r="E133" s="3"/>
      <c r="F133" s="3"/>
      <c r="G133" s="3"/>
      <c r="H133" s="3"/>
      <c r="I133" s="3"/>
      <c r="J133" s="3"/>
      <c r="K133" s="118"/>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row>
    <row r="134" spans="1:53" ht="12.75" customHeight="1">
      <c r="A134" s="3"/>
      <c r="B134" s="3"/>
      <c r="C134" s="3"/>
      <c r="D134" s="3"/>
      <c r="E134" s="3"/>
      <c r="F134" s="3"/>
      <c r="G134" s="3"/>
      <c r="H134" s="3"/>
      <c r="I134" s="3"/>
      <c r="J134" s="3"/>
      <c r="K134" s="118"/>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row>
    <row r="135" spans="1:53" ht="12.75" customHeight="1">
      <c r="A135" s="3"/>
      <c r="B135" s="3"/>
      <c r="C135" s="3"/>
      <c r="D135" s="3"/>
      <c r="E135" s="3"/>
      <c r="F135" s="3"/>
      <c r="G135" s="3"/>
      <c r="H135" s="3"/>
      <c r="I135" s="3"/>
      <c r="J135" s="3"/>
      <c r="K135" s="118"/>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row>
    <row r="136" spans="1:53" ht="12.75" customHeight="1">
      <c r="A136" s="3"/>
      <c r="B136" s="3"/>
      <c r="C136" s="3"/>
      <c r="D136" s="3"/>
      <c r="E136" s="3"/>
      <c r="F136" s="3"/>
      <c r="G136" s="3"/>
      <c r="H136" s="3"/>
      <c r="I136" s="3"/>
      <c r="J136" s="3"/>
      <c r="K136" s="118"/>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row>
    <row r="137" spans="1:53" ht="12.75" customHeight="1">
      <c r="A137" s="3"/>
      <c r="B137" s="3"/>
      <c r="C137" s="3"/>
      <c r="D137" s="3"/>
      <c r="E137" s="3"/>
      <c r="F137" s="3"/>
      <c r="G137" s="3"/>
      <c r="H137" s="3"/>
      <c r="I137" s="3"/>
      <c r="J137" s="3"/>
      <c r="K137" s="118"/>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row>
    <row r="138" spans="1:53" ht="12.75" customHeight="1">
      <c r="A138" s="3"/>
      <c r="B138" s="3"/>
      <c r="C138" s="3"/>
      <c r="D138" s="3"/>
      <c r="E138" s="3"/>
      <c r="F138" s="3"/>
      <c r="G138" s="3"/>
      <c r="H138" s="3"/>
      <c r="I138" s="3"/>
      <c r="J138" s="3"/>
      <c r="K138" s="118"/>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row>
    <row r="139" spans="1:53" ht="12.75" customHeight="1">
      <c r="A139" s="3"/>
      <c r="B139" s="3"/>
      <c r="C139" s="3"/>
      <c r="D139" s="3"/>
      <c r="E139" s="3"/>
      <c r="F139" s="3"/>
      <c r="G139" s="3"/>
      <c r="H139" s="3"/>
      <c r="I139" s="3"/>
      <c r="J139" s="3"/>
      <c r="K139" s="118"/>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row>
    <row r="140" spans="1:53" ht="12.75" customHeight="1">
      <c r="A140" s="3"/>
      <c r="B140" s="3"/>
      <c r="C140" s="3"/>
      <c r="D140" s="3"/>
      <c r="E140" s="3"/>
      <c r="F140" s="3"/>
      <c r="G140" s="3"/>
      <c r="H140" s="3"/>
      <c r="I140" s="3"/>
      <c r="J140" s="3"/>
      <c r="K140" s="118"/>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row>
    <row r="141" spans="1:53" ht="12.75" customHeight="1">
      <c r="A141" s="3"/>
      <c r="B141" s="3"/>
      <c r="C141" s="3"/>
      <c r="D141" s="3"/>
      <c r="E141" s="3"/>
      <c r="F141" s="3"/>
      <c r="G141" s="3"/>
      <c r="H141" s="3"/>
      <c r="I141" s="3"/>
      <c r="J141" s="3"/>
      <c r="K141" s="118"/>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row>
    <row r="142" spans="1:53" ht="12.75" customHeight="1">
      <c r="A142" s="3"/>
      <c r="B142" s="3"/>
      <c r="C142" s="3"/>
      <c r="D142" s="3"/>
      <c r="E142" s="3"/>
      <c r="F142" s="3"/>
      <c r="G142" s="3"/>
      <c r="H142" s="3"/>
      <c r="I142" s="3"/>
      <c r="J142" s="3"/>
      <c r="K142" s="118"/>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row>
    <row r="143" spans="1:53" ht="12.75" customHeight="1">
      <c r="A143" s="3"/>
      <c r="B143" s="3"/>
      <c r="C143" s="3"/>
      <c r="D143" s="3"/>
      <c r="E143" s="3"/>
      <c r="F143" s="3"/>
      <c r="G143" s="3"/>
      <c r="H143" s="3"/>
      <c r="I143" s="3"/>
      <c r="J143" s="3"/>
      <c r="K143" s="118"/>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row>
    <row r="144" spans="1:53" ht="12.75" customHeight="1">
      <c r="A144" s="3"/>
      <c r="B144" s="3"/>
      <c r="C144" s="3"/>
      <c r="D144" s="3"/>
      <c r="E144" s="3"/>
      <c r="F144" s="3"/>
      <c r="G144" s="3"/>
      <c r="H144" s="3"/>
      <c r="I144" s="3"/>
      <c r="J144" s="3"/>
      <c r="K144" s="118"/>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row>
    <row r="145" spans="1:53" ht="12.75" customHeight="1">
      <c r="A145" s="3"/>
      <c r="B145" s="3"/>
      <c r="C145" s="3"/>
      <c r="D145" s="3"/>
      <c r="E145" s="3"/>
      <c r="F145" s="3"/>
      <c r="G145" s="3"/>
      <c r="H145" s="3"/>
      <c r="I145" s="3"/>
      <c r="J145" s="3"/>
      <c r="K145" s="118"/>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row>
    <row r="146" spans="1:53" ht="12.75" customHeight="1">
      <c r="A146" s="3"/>
      <c r="B146" s="3"/>
      <c r="C146" s="3"/>
      <c r="D146" s="3"/>
      <c r="E146" s="3"/>
      <c r="F146" s="3"/>
      <c r="G146" s="3"/>
      <c r="H146" s="3"/>
      <c r="I146" s="3"/>
      <c r="J146" s="3"/>
      <c r="K146" s="118"/>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row>
    <row r="147" spans="1:53" ht="12.75" customHeight="1">
      <c r="A147" s="3"/>
      <c r="B147" s="3"/>
      <c r="C147" s="3"/>
      <c r="D147" s="3"/>
      <c r="E147" s="3"/>
      <c r="F147" s="3"/>
      <c r="G147" s="3"/>
      <c r="H147" s="3"/>
      <c r="I147" s="3"/>
      <c r="J147" s="3"/>
      <c r="K147" s="118"/>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row>
    <row r="148" spans="1:53" ht="12.75" customHeight="1">
      <c r="A148" s="3"/>
      <c r="B148" s="3"/>
      <c r="C148" s="3"/>
      <c r="D148" s="3"/>
      <c r="E148" s="3"/>
      <c r="F148" s="3"/>
      <c r="G148" s="3"/>
      <c r="H148" s="3"/>
      <c r="I148" s="3"/>
      <c r="J148" s="3"/>
      <c r="K148" s="118"/>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row>
    <row r="149" spans="1:53" ht="12.75" customHeight="1">
      <c r="A149" s="3"/>
      <c r="B149" s="3"/>
      <c r="C149" s="3"/>
      <c r="D149" s="3"/>
      <c r="E149" s="3"/>
      <c r="F149" s="3"/>
      <c r="G149" s="3"/>
      <c r="H149" s="3"/>
      <c r="I149" s="3"/>
      <c r="J149" s="3"/>
      <c r="K149" s="118"/>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row>
    <row r="150" spans="1:53" ht="12.75" customHeight="1">
      <c r="A150" s="3"/>
      <c r="B150" s="3"/>
      <c r="C150" s="3"/>
      <c r="D150" s="3"/>
      <c r="E150" s="3"/>
      <c r="F150" s="3"/>
      <c r="G150" s="3"/>
      <c r="H150" s="3"/>
      <c r="I150" s="3"/>
      <c r="J150" s="3"/>
      <c r="K150" s="118"/>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row>
    <row r="151" spans="1:53" ht="12.75" customHeight="1">
      <c r="A151" s="3"/>
      <c r="B151" s="3"/>
      <c r="C151" s="3"/>
      <c r="D151" s="3"/>
      <c r="E151" s="3"/>
      <c r="F151" s="3"/>
      <c r="G151" s="3"/>
      <c r="H151" s="3"/>
      <c r="I151" s="3"/>
      <c r="J151" s="3"/>
      <c r="K151" s="118"/>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row>
    <row r="152" spans="1:53" ht="12.75" customHeight="1">
      <c r="A152" s="3"/>
      <c r="B152" s="3"/>
      <c r="C152" s="3"/>
      <c r="D152" s="3"/>
      <c r="E152" s="3"/>
      <c r="F152" s="3"/>
      <c r="G152" s="3"/>
      <c r="H152" s="3"/>
      <c r="I152" s="3"/>
      <c r="J152" s="3"/>
      <c r="K152" s="118"/>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row>
    <row r="153" spans="1:53" ht="12.75" customHeight="1">
      <c r="A153" s="3"/>
      <c r="B153" s="3"/>
      <c r="C153" s="3"/>
      <c r="D153" s="3"/>
      <c r="E153" s="3"/>
      <c r="F153" s="3"/>
      <c r="G153" s="3"/>
      <c r="H153" s="3"/>
      <c r="I153" s="3"/>
      <c r="J153" s="3"/>
      <c r="K153" s="118"/>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row>
    <row r="154" spans="1:53" ht="12.75" customHeight="1">
      <c r="A154" s="3"/>
      <c r="B154" s="3"/>
      <c r="C154" s="3"/>
      <c r="D154" s="3"/>
      <c r="E154" s="3"/>
      <c r="F154" s="3"/>
      <c r="G154" s="3"/>
      <c r="H154" s="3"/>
      <c r="I154" s="3"/>
      <c r="J154" s="3"/>
      <c r="K154" s="118"/>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row>
    <row r="155" spans="1:53" ht="12.75" customHeight="1">
      <c r="A155" s="3"/>
      <c r="B155" s="3"/>
      <c r="C155" s="3"/>
      <c r="D155" s="3"/>
      <c r="E155" s="3"/>
      <c r="F155" s="3"/>
      <c r="G155" s="3"/>
      <c r="H155" s="3"/>
      <c r="I155" s="3"/>
      <c r="J155" s="3"/>
      <c r="K155" s="118"/>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row>
    <row r="156" spans="1:53" ht="12.75" customHeight="1">
      <c r="A156" s="3"/>
      <c r="B156" s="3"/>
      <c r="C156" s="3"/>
      <c r="D156" s="3"/>
      <c r="E156" s="3"/>
      <c r="F156" s="3"/>
      <c r="G156" s="3"/>
      <c r="H156" s="3"/>
      <c r="I156" s="3"/>
      <c r="J156" s="3"/>
      <c r="K156" s="118"/>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row>
    <row r="157" spans="1:53" ht="12.75" customHeight="1">
      <c r="A157" s="3"/>
      <c r="B157" s="3"/>
      <c r="C157" s="3"/>
      <c r="D157" s="3"/>
      <c r="E157" s="3"/>
      <c r="F157" s="3"/>
      <c r="G157" s="3"/>
      <c r="H157" s="3"/>
      <c r="I157" s="3"/>
      <c r="J157" s="3"/>
      <c r="K157" s="118"/>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row>
    <row r="158" spans="1:53" ht="15.75" customHeight="1">
      <c r="A158" s="3"/>
      <c r="B158" s="3"/>
      <c r="C158" s="3"/>
      <c r="D158" s="3"/>
      <c r="E158" s="3"/>
      <c r="F158" s="3"/>
      <c r="G158" s="3"/>
      <c r="H158" s="3"/>
      <c r="I158" s="3"/>
      <c r="J158" s="3"/>
      <c r="K158" s="118"/>
      <c r="L158" s="1"/>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row>
    <row r="159" spans="1:53" ht="15.75" customHeight="1">
      <c r="A159" s="3"/>
      <c r="B159" s="3"/>
      <c r="C159" s="3"/>
      <c r="D159" s="3"/>
      <c r="E159" s="3"/>
      <c r="F159" s="3"/>
      <c r="G159" s="3"/>
      <c r="H159" s="3"/>
      <c r="I159" s="3"/>
      <c r="J159" s="3"/>
      <c r="K159" s="118"/>
      <c r="L159" s="1"/>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row>
    <row r="160" spans="1:53" ht="15.75" customHeight="1">
      <c r="A160" s="3"/>
      <c r="B160" s="3"/>
      <c r="C160" s="3"/>
      <c r="D160" s="3"/>
      <c r="E160" s="3"/>
      <c r="F160" s="3"/>
      <c r="G160" s="3"/>
      <c r="H160" s="3"/>
      <c r="I160" s="3"/>
      <c r="J160" s="3"/>
      <c r="K160" s="118"/>
      <c r="L160" s="1"/>
      <c r="M160" s="1"/>
      <c r="N160" s="1"/>
      <c r="O160" s="1"/>
      <c r="P160" s="3"/>
      <c r="Q160" s="3"/>
      <c r="R160" s="3"/>
      <c r="S160" s="1"/>
      <c r="T160" s="1"/>
      <c r="U160" s="1"/>
      <c r="V160" s="1"/>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row>
    <row r="161" spans="1:53" ht="15.75" customHeight="1">
      <c r="A161" s="3"/>
      <c r="B161" s="3"/>
      <c r="C161" s="3"/>
      <c r="D161" s="3"/>
      <c r="E161" s="3"/>
      <c r="F161" s="3"/>
      <c r="G161" s="3"/>
      <c r="H161" s="3"/>
      <c r="I161" s="3"/>
      <c r="J161" s="3"/>
      <c r="K161" s="118"/>
      <c r="L161" s="1"/>
      <c r="M161" s="1"/>
      <c r="N161" s="1"/>
      <c r="O161" s="1"/>
      <c r="P161" s="3"/>
      <c r="Q161" s="3"/>
      <c r="R161" s="3"/>
      <c r="S161" s="1"/>
      <c r="T161" s="1"/>
      <c r="U161" s="1"/>
      <c r="V161" s="1"/>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row>
    <row r="162" spans="1:53" ht="15.75" customHeight="1">
      <c r="A162" s="3"/>
      <c r="B162" s="3"/>
      <c r="C162" s="3"/>
      <c r="D162" s="3"/>
      <c r="E162" s="3"/>
      <c r="F162" s="3"/>
      <c r="G162" s="3"/>
      <c r="H162" s="3"/>
      <c r="I162" s="3"/>
      <c r="J162" s="3"/>
      <c r="K162" s="118"/>
      <c r="L162" s="1"/>
      <c r="M162" s="1"/>
      <c r="N162" s="1"/>
      <c r="O162" s="1"/>
      <c r="P162" s="1"/>
      <c r="Q162" s="1"/>
      <c r="R162" s="1"/>
      <c r="S162" s="1"/>
      <c r="T162" s="1"/>
      <c r="U162" s="1"/>
      <c r="V162" s="1"/>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row>
    <row r="163" spans="1:53" ht="15.75" customHeight="1">
      <c r="A163" s="3"/>
      <c r="B163" s="3"/>
      <c r="C163" s="3"/>
      <c r="D163" s="3"/>
      <c r="E163" s="3"/>
      <c r="F163" s="3"/>
      <c r="G163" s="3"/>
      <c r="H163" s="3"/>
      <c r="I163" s="3"/>
      <c r="J163" s="3"/>
      <c r="K163" s="118"/>
      <c r="L163" s="1"/>
      <c r="M163" s="1"/>
      <c r="N163" s="1"/>
      <c r="O163" s="1"/>
      <c r="P163" s="1"/>
      <c r="Q163" s="1"/>
      <c r="R163" s="1"/>
      <c r="S163" s="1"/>
      <c r="T163" s="1"/>
      <c r="U163" s="1"/>
      <c r="V163" s="1"/>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row>
    <row r="164" spans="1:53" ht="15.75" customHeight="1">
      <c r="A164" s="3"/>
      <c r="B164" s="3"/>
      <c r="C164" s="3"/>
      <c r="D164" s="3"/>
      <c r="E164" s="3"/>
      <c r="F164" s="3"/>
      <c r="G164" s="3"/>
      <c r="H164" s="3"/>
      <c r="I164" s="3"/>
      <c r="J164" s="3"/>
      <c r="K164" s="118"/>
      <c r="L164" s="1"/>
      <c r="M164" s="1"/>
      <c r="N164" s="1"/>
      <c r="O164" s="1"/>
      <c r="P164" s="1"/>
      <c r="Q164" s="1"/>
      <c r="R164" s="1"/>
      <c r="S164" s="1"/>
      <c r="T164" s="1"/>
      <c r="U164" s="1"/>
      <c r="V164" s="1"/>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row>
    <row r="165" spans="1:53" ht="15.75" customHeight="1">
      <c r="A165" s="3"/>
      <c r="B165" s="3"/>
      <c r="C165" s="3"/>
      <c r="D165" s="3"/>
      <c r="E165" s="3"/>
      <c r="F165" s="3"/>
      <c r="G165" s="3"/>
      <c r="H165" s="3"/>
      <c r="I165" s="3"/>
      <c r="J165" s="3"/>
      <c r="K165" s="118"/>
      <c r="L165" s="1"/>
      <c r="M165" s="1"/>
      <c r="N165" s="1"/>
      <c r="O165" s="1"/>
      <c r="P165" s="1"/>
      <c r="Q165" s="1"/>
      <c r="R165" s="1"/>
      <c r="S165" s="1"/>
      <c r="T165" s="1"/>
      <c r="U165" s="1"/>
      <c r="V165" s="1"/>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row>
    <row r="166" spans="1:53" ht="15.75" customHeight="1">
      <c r="A166" s="3"/>
      <c r="B166" s="3"/>
      <c r="C166" s="3"/>
      <c r="D166" s="3"/>
      <c r="E166" s="3"/>
      <c r="F166" s="3"/>
      <c r="G166" s="3"/>
      <c r="H166" s="3"/>
      <c r="I166" s="3"/>
      <c r="J166" s="3"/>
      <c r="K166" s="118"/>
      <c r="L166" s="1"/>
      <c r="M166" s="1"/>
      <c r="N166" s="1"/>
      <c r="O166" s="1"/>
      <c r="P166" s="1"/>
      <c r="Q166" s="1"/>
      <c r="R166" s="1"/>
      <c r="S166" s="1"/>
      <c r="T166" s="1"/>
      <c r="U166" s="1"/>
      <c r="V166" s="1"/>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row>
    <row r="167" spans="1:53" ht="15.75" customHeight="1">
      <c r="A167" s="3"/>
      <c r="B167" s="3"/>
      <c r="C167" s="3"/>
      <c r="D167" s="3"/>
      <c r="E167" s="3"/>
      <c r="F167" s="3"/>
      <c r="G167" s="3"/>
      <c r="H167" s="3"/>
      <c r="I167" s="3"/>
      <c r="J167" s="3"/>
      <c r="K167" s="118"/>
      <c r="L167" s="1"/>
      <c r="M167" s="1"/>
      <c r="N167" s="1"/>
      <c r="O167" s="1"/>
      <c r="P167" s="1"/>
      <c r="Q167" s="1"/>
      <c r="R167" s="1"/>
      <c r="S167" s="1"/>
      <c r="T167" s="1"/>
      <c r="U167" s="1"/>
      <c r="V167" s="1"/>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row>
    <row r="168" spans="1:53" ht="15.75" customHeight="1">
      <c r="A168" s="3"/>
      <c r="B168" s="3"/>
      <c r="C168" s="3"/>
      <c r="D168" s="3"/>
      <c r="E168" s="3"/>
      <c r="F168" s="3"/>
      <c r="G168" s="3"/>
      <c r="H168" s="3"/>
      <c r="I168" s="3"/>
      <c r="J168" s="3"/>
      <c r="K168" s="118"/>
      <c r="L168" s="1"/>
      <c r="M168" s="1"/>
      <c r="N168" s="1"/>
      <c r="O168" s="1"/>
      <c r="P168" s="1"/>
      <c r="Q168" s="1"/>
      <c r="R168" s="1"/>
      <c r="S168" s="1"/>
      <c r="T168" s="1"/>
      <c r="U168" s="1"/>
      <c r="V168" s="1"/>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row>
    <row r="169" spans="1:53" ht="15.75" customHeight="1">
      <c r="A169" s="3"/>
      <c r="B169" s="3"/>
      <c r="C169" s="3"/>
      <c r="D169" s="3"/>
      <c r="E169" s="3"/>
      <c r="F169" s="3"/>
      <c r="G169" s="3"/>
      <c r="H169" s="3"/>
      <c r="I169" s="3"/>
      <c r="J169" s="3"/>
      <c r="K169" s="118"/>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1:53" ht="15.75" customHeight="1">
      <c r="A170" s="3"/>
      <c r="B170" s="3"/>
      <c r="C170" s="3"/>
      <c r="D170" s="3"/>
      <c r="E170" s="3"/>
      <c r="F170" s="3"/>
      <c r="G170" s="3"/>
      <c r="H170" s="3"/>
      <c r="I170" s="3"/>
      <c r="J170" s="3"/>
      <c r="K170" s="118"/>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1:53" ht="15.75" customHeight="1">
      <c r="A171" s="3"/>
      <c r="B171" s="3"/>
      <c r="C171" s="3"/>
      <c r="D171" s="3"/>
      <c r="E171" s="3"/>
      <c r="F171" s="3"/>
      <c r="G171" s="3"/>
      <c r="H171" s="3"/>
      <c r="I171" s="3"/>
      <c r="J171" s="3"/>
      <c r="K171" s="1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1:53" ht="15.75" customHeight="1">
      <c r="A172" s="3"/>
      <c r="B172" s="3"/>
      <c r="C172" s="3"/>
      <c r="D172" s="3"/>
      <c r="E172" s="3"/>
      <c r="F172" s="3"/>
      <c r="G172" s="3"/>
      <c r="H172" s="3"/>
      <c r="I172" s="3"/>
      <c r="J172" s="3"/>
      <c r="K172" s="118"/>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1:53" ht="15.75" customHeight="1">
      <c r="A173" s="3"/>
      <c r="B173" s="3"/>
      <c r="C173" s="3"/>
      <c r="D173" s="3"/>
      <c r="E173" s="3"/>
      <c r="F173" s="3"/>
      <c r="G173" s="3"/>
      <c r="H173" s="3"/>
      <c r="I173" s="3"/>
      <c r="J173" s="3"/>
      <c r="K173" s="118"/>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1:53" ht="15.75" customHeight="1">
      <c r="A174" s="3"/>
      <c r="B174" s="3"/>
      <c r="C174" s="3"/>
      <c r="D174" s="3"/>
      <c r="E174" s="3"/>
      <c r="F174" s="3"/>
      <c r="G174" s="3"/>
      <c r="H174" s="3"/>
      <c r="I174" s="3"/>
      <c r="J174" s="3"/>
      <c r="K174" s="118"/>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1:53" ht="15.75" customHeight="1">
      <c r="A175" s="1"/>
      <c r="B175" s="3"/>
      <c r="C175" s="3"/>
      <c r="D175" s="3"/>
      <c r="E175" s="3"/>
      <c r="F175" s="3"/>
      <c r="G175" s="3"/>
      <c r="H175" s="3"/>
      <c r="I175" s="3"/>
      <c r="J175" s="3"/>
      <c r="K175" s="118"/>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1:53" ht="15.75" customHeight="1">
      <c r="A176" s="1"/>
      <c r="B176" s="3"/>
      <c r="C176" s="3"/>
      <c r="D176" s="3"/>
      <c r="E176" s="3"/>
      <c r="F176" s="3"/>
      <c r="G176" s="3"/>
      <c r="H176" s="3"/>
      <c r="I176" s="3"/>
      <c r="J176" s="3"/>
      <c r="K176" s="118"/>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1:53" ht="15.75" customHeight="1">
      <c r="A177" s="1"/>
      <c r="B177" s="1"/>
      <c r="C177" s="1"/>
      <c r="D177" s="1"/>
      <c r="E177" s="3"/>
      <c r="F177" s="3"/>
      <c r="G177" s="3"/>
      <c r="H177" s="1"/>
      <c r="I177" s="1"/>
      <c r="J177" s="1"/>
      <c r="K177" s="118"/>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1:53" ht="15.75" customHeight="1">
      <c r="A178" s="1"/>
      <c r="B178" s="1"/>
      <c r="C178" s="1"/>
      <c r="D178" s="1"/>
      <c r="E178" s="3"/>
      <c r="F178" s="3"/>
      <c r="G178" s="3"/>
      <c r="H178" s="1"/>
      <c r="I178" s="1"/>
      <c r="J178" s="1"/>
      <c r="K178" s="1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1:53" ht="15.75" customHeight="1">
      <c r="A179" s="1"/>
      <c r="B179" s="1"/>
      <c r="C179" s="1"/>
      <c r="D179" s="1"/>
      <c r="E179" s="1"/>
      <c r="F179" s="1"/>
      <c r="G179" s="1"/>
      <c r="H179" s="1"/>
      <c r="I179" s="1"/>
      <c r="J179" s="1"/>
      <c r="K179" s="118"/>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1:53" ht="15.75" customHeight="1">
      <c r="A180" s="1"/>
      <c r="B180" s="1"/>
      <c r="C180" s="1"/>
      <c r="D180" s="1"/>
      <c r="E180" s="1"/>
      <c r="F180" s="1"/>
      <c r="G180" s="1"/>
      <c r="H180" s="1"/>
      <c r="I180" s="1"/>
      <c r="J180" s="1"/>
      <c r="K180" s="118"/>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1:53" ht="15.75" customHeight="1">
      <c r="A181" s="1"/>
      <c r="B181" s="1"/>
      <c r="C181" s="1"/>
      <c r="D181" s="1"/>
      <c r="E181" s="1"/>
      <c r="F181" s="1"/>
      <c r="G181" s="1"/>
      <c r="H181" s="1"/>
      <c r="I181" s="1"/>
      <c r="J181" s="1"/>
      <c r="K181" s="118"/>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1:53" ht="15.75" customHeight="1">
      <c r="A182" s="1"/>
      <c r="B182" s="1"/>
      <c r="C182" s="1"/>
      <c r="D182" s="1"/>
      <c r="E182" s="1"/>
      <c r="F182" s="1"/>
      <c r="G182" s="1"/>
      <c r="H182" s="1"/>
      <c r="I182" s="1"/>
      <c r="J182" s="1"/>
      <c r="K182" s="1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1:53" ht="15.75" customHeight="1">
      <c r="A183" s="1"/>
      <c r="B183" s="1"/>
      <c r="C183" s="1"/>
      <c r="D183" s="1"/>
      <c r="E183" s="1"/>
      <c r="F183" s="1"/>
      <c r="G183" s="1"/>
      <c r="H183" s="1"/>
      <c r="I183" s="1"/>
      <c r="J183" s="1"/>
      <c r="K183" s="118"/>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1:53" ht="15.75" customHeight="1">
      <c r="A184" s="1"/>
      <c r="B184" s="1"/>
      <c r="C184" s="1"/>
      <c r="D184" s="1"/>
      <c r="E184" s="1"/>
      <c r="F184" s="1"/>
      <c r="G184" s="1"/>
      <c r="H184" s="1"/>
      <c r="I184" s="1"/>
      <c r="J184" s="1"/>
      <c r="K184" s="118"/>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1:53" ht="15.75" customHeight="1">
      <c r="A185" s="1"/>
      <c r="B185" s="1"/>
      <c r="C185" s="1"/>
      <c r="D185" s="1"/>
      <c r="E185" s="1"/>
      <c r="F185" s="1"/>
      <c r="G185" s="1"/>
      <c r="H185" s="1"/>
      <c r="I185" s="1"/>
      <c r="J185" s="1"/>
      <c r="K185" s="118"/>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row>
    <row r="186" spans="1:53" ht="15.75" customHeight="1">
      <c r="A186" s="1"/>
      <c r="B186" s="1"/>
      <c r="C186" s="1"/>
      <c r="D186" s="1"/>
      <c r="E186" s="1"/>
      <c r="F186" s="1"/>
      <c r="G186" s="1"/>
      <c r="H186" s="1"/>
      <c r="I186" s="1"/>
      <c r="J186" s="1"/>
      <c r="K186" s="118"/>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row>
    <row r="187" spans="1:53" ht="15.75" customHeight="1">
      <c r="A187" s="1"/>
      <c r="B187" s="1"/>
      <c r="C187" s="1"/>
      <c r="D187" s="1"/>
      <c r="E187" s="1"/>
      <c r="F187" s="1"/>
      <c r="G187" s="1"/>
      <c r="H187" s="1"/>
      <c r="I187" s="1"/>
      <c r="J187" s="1"/>
      <c r="K187" s="118"/>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row>
    <row r="188" spans="1:53" ht="15.75" customHeight="1">
      <c r="A188" s="1"/>
      <c r="B188" s="1"/>
      <c r="C188" s="1"/>
      <c r="D188" s="1"/>
      <c r="E188" s="1"/>
      <c r="F188" s="1"/>
      <c r="G188" s="1"/>
      <c r="H188" s="1"/>
      <c r="I188" s="1"/>
      <c r="J188" s="1"/>
      <c r="K188" s="1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row>
    <row r="189" spans="1:53" ht="15.75" customHeight="1">
      <c r="A189" s="1"/>
      <c r="B189" s="1"/>
      <c r="C189" s="1"/>
      <c r="D189" s="1"/>
      <c r="E189" s="1"/>
      <c r="F189" s="1"/>
      <c r="G189" s="1"/>
      <c r="H189" s="1"/>
      <c r="I189" s="1"/>
      <c r="J189" s="1"/>
      <c r="K189" s="118"/>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row>
    <row r="190" spans="1:53" ht="15.75" customHeight="1">
      <c r="A190" s="1"/>
      <c r="B190" s="1"/>
      <c r="C190" s="1"/>
      <c r="D190" s="1"/>
      <c r="E190" s="1"/>
      <c r="F190" s="1"/>
      <c r="G190" s="1"/>
      <c r="H190" s="1"/>
      <c r="I190" s="1"/>
      <c r="J190" s="1"/>
      <c r="K190" s="118"/>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row>
    <row r="191" spans="1:53" ht="15.75" customHeight="1">
      <c r="A191" s="1"/>
      <c r="B191" s="1"/>
      <c r="C191" s="1"/>
      <c r="D191" s="1"/>
      <c r="E191" s="1"/>
      <c r="F191" s="1"/>
      <c r="G191" s="1"/>
      <c r="H191" s="1"/>
      <c r="I191" s="1"/>
      <c r="J191" s="1"/>
      <c r="K191" s="118"/>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row>
    <row r="192" spans="1:53" ht="15.75" customHeight="1">
      <c r="A192" s="1"/>
      <c r="B192" s="1"/>
      <c r="C192" s="1"/>
      <c r="D192" s="1"/>
      <c r="E192" s="1"/>
      <c r="F192" s="1"/>
      <c r="G192" s="1"/>
      <c r="H192" s="1"/>
      <c r="I192" s="1"/>
      <c r="J192" s="1"/>
      <c r="K192" s="118"/>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row>
    <row r="193" spans="1:53" ht="15.75" customHeight="1">
      <c r="A193" s="1"/>
      <c r="B193" s="1"/>
      <c r="C193" s="1"/>
      <c r="D193" s="1"/>
      <c r="E193" s="1"/>
      <c r="F193" s="1"/>
      <c r="G193" s="1"/>
      <c r="H193" s="1"/>
      <c r="I193" s="1"/>
      <c r="J193" s="1"/>
      <c r="K193" s="118"/>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row>
    <row r="194" spans="1:53" ht="15.75" customHeight="1">
      <c r="A194" s="1"/>
      <c r="B194" s="1"/>
      <c r="C194" s="1"/>
      <c r="D194" s="1"/>
      <c r="E194" s="1"/>
      <c r="F194" s="1"/>
      <c r="G194" s="1"/>
      <c r="H194" s="1"/>
      <c r="I194" s="1"/>
      <c r="J194" s="1"/>
      <c r="K194" s="118"/>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row>
    <row r="195" spans="1:53" ht="15.75" customHeight="1">
      <c r="A195" s="1"/>
      <c r="B195" s="1"/>
      <c r="C195" s="1"/>
      <c r="D195" s="1"/>
      <c r="E195" s="1"/>
      <c r="F195" s="1"/>
      <c r="G195" s="1"/>
      <c r="H195" s="1"/>
      <c r="I195" s="1"/>
      <c r="J195" s="1"/>
      <c r="K195" s="118"/>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row>
    <row r="196" spans="1:53" ht="15.75" customHeight="1">
      <c r="A196" s="1"/>
      <c r="B196" s="1"/>
      <c r="C196" s="1"/>
      <c r="D196" s="1"/>
      <c r="E196" s="1"/>
      <c r="F196" s="1"/>
      <c r="G196" s="1"/>
      <c r="H196" s="1"/>
      <c r="I196" s="1"/>
      <c r="J196" s="1"/>
      <c r="K196" s="118"/>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row>
    <row r="197" spans="1:53" ht="15.75" customHeight="1">
      <c r="A197" s="1"/>
      <c r="B197" s="1"/>
      <c r="C197" s="1"/>
      <c r="D197" s="1"/>
      <c r="E197" s="1"/>
      <c r="F197" s="1"/>
      <c r="G197" s="1"/>
      <c r="H197" s="1"/>
      <c r="I197" s="1"/>
      <c r="J197" s="1"/>
      <c r="K197" s="118"/>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row>
    <row r="198" spans="1:53" ht="15.75" customHeight="1">
      <c r="A198" s="1"/>
      <c r="B198" s="1"/>
      <c r="C198" s="1"/>
      <c r="D198" s="1"/>
      <c r="E198" s="1"/>
      <c r="F198" s="1"/>
      <c r="G198" s="1"/>
      <c r="H198" s="1"/>
      <c r="I198" s="1"/>
      <c r="J198" s="1"/>
      <c r="K198" s="1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row>
    <row r="199" spans="1:53" ht="15.75" customHeight="1">
      <c r="A199" s="1"/>
      <c r="B199" s="1"/>
      <c r="C199" s="1"/>
      <c r="D199" s="1"/>
      <c r="E199" s="1"/>
      <c r="F199" s="1"/>
      <c r="G199" s="1"/>
      <c r="H199" s="1"/>
      <c r="I199" s="1"/>
      <c r="J199" s="1"/>
      <c r="K199" s="118"/>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row>
    <row r="200" spans="1:53" ht="15.75" customHeight="1">
      <c r="A200" s="1"/>
      <c r="B200" s="1"/>
      <c r="C200" s="1"/>
      <c r="D200" s="1"/>
      <c r="E200" s="1"/>
      <c r="F200" s="1"/>
      <c r="G200" s="1"/>
      <c r="H200" s="1"/>
      <c r="I200" s="1"/>
      <c r="J200" s="1"/>
      <c r="K200" s="118"/>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row>
    <row r="201" spans="1:53" ht="15.75" customHeight="1">
      <c r="A201" s="1"/>
      <c r="B201" s="1"/>
      <c r="C201" s="1"/>
      <c r="D201" s="1"/>
      <c r="E201" s="1"/>
      <c r="F201" s="1"/>
      <c r="G201" s="1"/>
      <c r="H201" s="1"/>
      <c r="I201" s="1"/>
      <c r="J201" s="1"/>
      <c r="K201" s="118"/>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row>
    <row r="202" spans="1:53" ht="15.75" customHeight="1">
      <c r="A202" s="1"/>
      <c r="B202" s="1"/>
      <c r="C202" s="1"/>
      <c r="D202" s="1"/>
      <c r="E202" s="1"/>
      <c r="F202" s="1"/>
      <c r="G202" s="1"/>
      <c r="H202" s="1"/>
      <c r="I202" s="1"/>
      <c r="J202" s="1"/>
      <c r="K202" s="118"/>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row>
    <row r="203" spans="1:53" ht="15.75" customHeight="1">
      <c r="A203" s="1"/>
      <c r="B203" s="1"/>
      <c r="C203" s="1"/>
      <c r="D203" s="1"/>
      <c r="E203" s="1"/>
      <c r="F203" s="1"/>
      <c r="G203" s="1"/>
      <c r="H203" s="1"/>
      <c r="I203" s="1"/>
      <c r="J203" s="1"/>
      <c r="K203" s="118"/>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row>
    <row r="204" spans="1:53" ht="15.75" customHeight="1">
      <c r="A204" s="1"/>
      <c r="B204" s="1"/>
      <c r="C204" s="1"/>
      <c r="D204" s="1"/>
      <c r="E204" s="1"/>
      <c r="F204" s="1"/>
      <c r="G204" s="1"/>
      <c r="H204" s="1"/>
      <c r="I204" s="1"/>
      <c r="J204" s="1"/>
      <c r="K204" s="118"/>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row>
    <row r="205" spans="1:53" ht="15.75" customHeight="1">
      <c r="A205" s="1"/>
      <c r="B205" s="1"/>
      <c r="C205" s="1"/>
      <c r="D205" s="1"/>
      <c r="E205" s="1"/>
      <c r="F205" s="1"/>
      <c r="G205" s="1"/>
      <c r="H205" s="1"/>
      <c r="I205" s="1"/>
      <c r="J205" s="1"/>
      <c r="K205" s="118"/>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row>
    <row r="206" spans="1:53" ht="15.75" customHeight="1">
      <c r="A206" s="1"/>
      <c r="B206" s="1"/>
      <c r="C206" s="1"/>
      <c r="D206" s="1"/>
      <c r="E206" s="1"/>
      <c r="F206" s="1"/>
      <c r="G206" s="1"/>
      <c r="H206" s="1"/>
      <c r="I206" s="1"/>
      <c r="J206" s="1"/>
      <c r="K206" s="118"/>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row>
    <row r="207" spans="1:53" ht="15.75" customHeight="1">
      <c r="A207" s="1"/>
      <c r="B207" s="1"/>
      <c r="C207" s="1"/>
      <c r="D207" s="1"/>
      <c r="E207" s="1"/>
      <c r="F207" s="1"/>
      <c r="G207" s="1"/>
      <c r="H207" s="1"/>
      <c r="I207" s="1"/>
      <c r="J207" s="1"/>
      <c r="K207" s="118"/>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row>
    <row r="208" spans="1:53" ht="15.75" customHeight="1">
      <c r="A208" s="1"/>
      <c r="B208" s="1"/>
      <c r="C208" s="1"/>
      <c r="D208" s="1"/>
      <c r="E208" s="1"/>
      <c r="F208" s="1"/>
      <c r="G208" s="1"/>
      <c r="H208" s="1"/>
      <c r="I208" s="1"/>
      <c r="J208" s="1"/>
      <c r="K208" s="118"/>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row>
    <row r="209" spans="1:53" ht="15.75" customHeight="1">
      <c r="A209" s="1"/>
      <c r="B209" s="1"/>
      <c r="C209" s="1"/>
      <c r="D209" s="1"/>
      <c r="E209" s="1"/>
      <c r="F209" s="1"/>
      <c r="G209" s="1"/>
      <c r="H209" s="1"/>
      <c r="I209" s="1"/>
      <c r="J209" s="1"/>
      <c r="K209" s="118"/>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row>
    <row r="210" spans="1:53" ht="15.75" customHeight="1">
      <c r="A210" s="1"/>
      <c r="B210" s="1"/>
      <c r="C210" s="1"/>
      <c r="D210" s="1"/>
      <c r="E210" s="1"/>
      <c r="F210" s="1"/>
      <c r="G210" s="1"/>
      <c r="H210" s="1"/>
      <c r="I210" s="1"/>
      <c r="J210" s="1"/>
      <c r="K210" s="1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row>
    <row r="211" spans="1:53" ht="15.75" customHeight="1">
      <c r="A211" s="1"/>
      <c r="B211" s="1"/>
      <c r="C211" s="1"/>
      <c r="D211" s="1"/>
      <c r="E211" s="1"/>
      <c r="F211" s="1"/>
      <c r="G211" s="1"/>
      <c r="H211" s="1"/>
      <c r="I211" s="1"/>
      <c r="J211" s="1"/>
      <c r="K211" s="118"/>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row>
    <row r="212" spans="1:53" ht="15.75" customHeight="1">
      <c r="A212" s="1"/>
      <c r="B212" s="1"/>
      <c r="C212" s="1"/>
      <c r="D212" s="1"/>
      <c r="E212" s="1"/>
      <c r="F212" s="1"/>
      <c r="G212" s="1"/>
      <c r="H212" s="1"/>
      <c r="I212" s="1"/>
      <c r="J212" s="1"/>
      <c r="K212" s="118"/>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row>
    <row r="213" spans="1:53" ht="15.75" customHeight="1">
      <c r="A213" s="1"/>
      <c r="B213" s="1"/>
      <c r="C213" s="1"/>
      <c r="D213" s="1"/>
      <c r="E213" s="1"/>
      <c r="F213" s="1"/>
      <c r="G213" s="1"/>
      <c r="H213" s="1"/>
      <c r="I213" s="1"/>
      <c r="J213" s="1"/>
      <c r="K213" s="118"/>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row>
    <row r="214" spans="1:53" ht="15.75" customHeight="1">
      <c r="A214" s="1"/>
      <c r="B214" s="1"/>
      <c r="C214" s="1"/>
      <c r="D214" s="1"/>
      <c r="E214" s="1"/>
      <c r="F214" s="1"/>
      <c r="G214" s="1"/>
      <c r="H214" s="1"/>
      <c r="I214" s="1"/>
      <c r="J214" s="1"/>
      <c r="K214" s="118"/>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row>
    <row r="215" spans="1:53" ht="15.75" customHeight="1">
      <c r="A215" s="1"/>
      <c r="B215" s="1"/>
      <c r="C215" s="1"/>
      <c r="D215" s="1"/>
      <c r="E215" s="1"/>
      <c r="F215" s="1"/>
      <c r="G215" s="1"/>
      <c r="H215" s="1"/>
      <c r="I215" s="1"/>
      <c r="J215" s="1"/>
      <c r="K215" s="118"/>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row>
    <row r="216" spans="1:53" ht="15.75" customHeight="1">
      <c r="A216" s="1"/>
      <c r="B216" s="1"/>
      <c r="C216" s="1"/>
      <c r="D216" s="1"/>
      <c r="E216" s="1"/>
      <c r="F216" s="1"/>
      <c r="G216" s="1"/>
      <c r="H216" s="1"/>
      <c r="I216" s="1"/>
      <c r="J216" s="1"/>
      <c r="K216" s="118"/>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row>
    <row r="217" spans="1:53" ht="15.75" customHeight="1">
      <c r="A217" s="1"/>
      <c r="B217" s="1"/>
      <c r="C217" s="1"/>
      <c r="D217" s="1"/>
      <c r="E217" s="1"/>
      <c r="F217" s="1"/>
      <c r="G217" s="1"/>
      <c r="H217" s="1"/>
      <c r="I217" s="1"/>
      <c r="J217" s="1"/>
      <c r="K217" s="118"/>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row>
    <row r="218" spans="1:53" ht="15.75" customHeight="1">
      <c r="A218" s="1"/>
      <c r="B218" s="1"/>
      <c r="C218" s="1"/>
      <c r="D218" s="1"/>
      <c r="E218" s="1"/>
      <c r="F218" s="1"/>
      <c r="G218" s="1"/>
      <c r="H218" s="1"/>
      <c r="I218" s="1"/>
      <c r="J218" s="1"/>
      <c r="K218" s="1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row>
    <row r="219" spans="1:53" ht="15.75" customHeight="1">
      <c r="A219" s="1"/>
      <c r="B219" s="1"/>
      <c r="C219" s="1"/>
      <c r="D219" s="1"/>
      <c r="E219" s="1"/>
      <c r="F219" s="1"/>
      <c r="G219" s="1"/>
      <c r="H219" s="1"/>
      <c r="I219" s="1"/>
      <c r="J219" s="1"/>
      <c r="K219" s="118"/>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row>
    <row r="220" spans="1:53" ht="15.75" customHeight="1">
      <c r="A220" s="1"/>
      <c r="B220" s="1"/>
      <c r="C220" s="1"/>
      <c r="D220" s="1"/>
      <c r="E220" s="1"/>
      <c r="F220" s="1"/>
      <c r="G220" s="1"/>
      <c r="H220" s="1"/>
      <c r="I220" s="1"/>
      <c r="J220" s="1"/>
      <c r="K220" s="118"/>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row>
    <row r="221" spans="1:53" ht="15.75" customHeight="1">
      <c r="A221" s="1"/>
      <c r="B221" s="1"/>
      <c r="C221" s="1"/>
      <c r="D221" s="1"/>
      <c r="E221" s="1"/>
      <c r="F221" s="1"/>
      <c r="G221" s="1"/>
      <c r="H221" s="1"/>
      <c r="I221" s="1"/>
      <c r="J221" s="1"/>
      <c r="K221" s="118"/>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row>
    <row r="222" spans="1:53" ht="15.75" customHeight="1">
      <c r="A222" s="1"/>
      <c r="B222" s="1"/>
      <c r="C222" s="1"/>
      <c r="D222" s="1"/>
      <c r="E222" s="1"/>
      <c r="F222" s="1"/>
      <c r="G222" s="1"/>
      <c r="H222" s="1"/>
      <c r="I222" s="1"/>
      <c r="J222" s="1"/>
      <c r="K222" s="1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row>
    <row r="223" spans="1:53" ht="15.75" customHeight="1">
      <c r="A223" s="1"/>
      <c r="B223" s="1"/>
      <c r="C223" s="1"/>
      <c r="D223" s="1"/>
      <c r="E223" s="1"/>
      <c r="F223" s="1"/>
      <c r="G223" s="1"/>
      <c r="H223" s="1"/>
      <c r="I223" s="1"/>
      <c r="J223" s="1"/>
      <c r="K223" s="118"/>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row>
    <row r="224" spans="1:53" ht="15.75" customHeight="1">
      <c r="A224" s="1"/>
      <c r="B224" s="1"/>
      <c r="C224" s="1"/>
      <c r="D224" s="1"/>
      <c r="E224" s="1"/>
      <c r="F224" s="1"/>
      <c r="G224" s="1"/>
      <c r="H224" s="1"/>
      <c r="I224" s="1"/>
      <c r="J224" s="1"/>
      <c r="K224" s="118"/>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row>
    <row r="225" spans="1:53" ht="15.75" customHeight="1">
      <c r="A225" s="1"/>
      <c r="B225" s="1"/>
      <c r="C225" s="1"/>
      <c r="D225" s="1"/>
      <c r="E225" s="1"/>
      <c r="F225" s="1"/>
      <c r="G225" s="1"/>
      <c r="H225" s="1"/>
      <c r="I225" s="1"/>
      <c r="J225" s="1"/>
      <c r="K225" s="118"/>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row>
    <row r="226" spans="1:53" ht="15.75" customHeight="1">
      <c r="A226" s="1"/>
      <c r="B226" s="1"/>
      <c r="C226" s="1"/>
      <c r="D226" s="1"/>
      <c r="E226" s="1"/>
      <c r="F226" s="1"/>
      <c r="G226" s="1"/>
      <c r="H226" s="1"/>
      <c r="I226" s="1"/>
      <c r="J226" s="1"/>
      <c r="K226" s="118"/>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row>
    <row r="227" spans="1:53" ht="15.75" customHeight="1">
      <c r="A227" s="1"/>
      <c r="B227" s="1"/>
      <c r="C227" s="1"/>
      <c r="D227" s="1"/>
      <c r="E227" s="1"/>
      <c r="F227" s="1"/>
      <c r="G227" s="1"/>
      <c r="H227" s="1"/>
      <c r="I227" s="1"/>
      <c r="J227" s="1"/>
      <c r="K227" s="1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row>
    <row r="228" spans="1:53" ht="15.75" customHeight="1">
      <c r="A228" s="1"/>
      <c r="B228" s="1"/>
      <c r="C228" s="1"/>
      <c r="D228" s="1"/>
      <c r="E228" s="1"/>
      <c r="F228" s="1"/>
      <c r="G228" s="1"/>
      <c r="H228" s="1"/>
      <c r="I228" s="1"/>
      <c r="J228" s="1"/>
      <c r="K228" s="118"/>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row>
    <row r="229" spans="1:53" ht="15.75" customHeight="1">
      <c r="A229" s="1"/>
      <c r="B229" s="1"/>
      <c r="C229" s="1"/>
      <c r="D229" s="1"/>
      <c r="E229" s="1"/>
      <c r="F229" s="1"/>
      <c r="G229" s="1"/>
      <c r="H229" s="1"/>
      <c r="I229" s="1"/>
      <c r="J229" s="1"/>
      <c r="K229" s="1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row>
    <row r="230" spans="1:53" ht="15.75" customHeight="1">
      <c r="A230" s="1"/>
      <c r="B230" s="1"/>
      <c r="C230" s="1"/>
      <c r="D230" s="1"/>
      <c r="E230" s="1"/>
      <c r="F230" s="1"/>
      <c r="G230" s="1"/>
      <c r="H230" s="1"/>
      <c r="I230" s="1"/>
      <c r="J230" s="1"/>
      <c r="K230" s="118"/>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row>
    <row r="231" spans="1:53" ht="15.75" customHeight="1">
      <c r="A231" s="1"/>
      <c r="B231" s="1"/>
      <c r="C231" s="1"/>
      <c r="D231" s="1"/>
      <c r="E231" s="1"/>
      <c r="F231" s="1"/>
      <c r="G231" s="1"/>
      <c r="H231" s="1"/>
      <c r="I231" s="1"/>
      <c r="J231" s="1"/>
      <c r="K231" s="118"/>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row>
    <row r="232" spans="1:53" ht="15.75" customHeight="1">
      <c r="A232" s="1"/>
      <c r="B232" s="1"/>
      <c r="C232" s="1"/>
      <c r="D232" s="1"/>
      <c r="E232" s="1"/>
      <c r="F232" s="1"/>
      <c r="G232" s="1"/>
      <c r="H232" s="1"/>
      <c r="I232" s="1"/>
      <c r="J232" s="1"/>
      <c r="K232" s="118"/>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row>
    <row r="233" spans="1:53" ht="15.75" customHeight="1">
      <c r="A233" s="1"/>
      <c r="B233" s="1"/>
      <c r="C233" s="1"/>
      <c r="D233" s="1"/>
      <c r="E233" s="1"/>
      <c r="F233" s="1"/>
      <c r="G233" s="1"/>
      <c r="H233" s="1"/>
      <c r="I233" s="1"/>
      <c r="J233" s="1"/>
      <c r="K233" s="118"/>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row>
    <row r="234" spans="1:53" ht="15.75" customHeight="1">
      <c r="A234" s="1"/>
      <c r="B234" s="1"/>
      <c r="C234" s="1"/>
      <c r="D234" s="1"/>
      <c r="E234" s="1"/>
      <c r="F234" s="1"/>
      <c r="G234" s="1"/>
      <c r="H234" s="1"/>
      <c r="I234" s="1"/>
      <c r="J234" s="1"/>
      <c r="K234" s="118"/>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row>
    <row r="235" spans="1:53" ht="15.75" customHeight="1">
      <c r="A235" s="1"/>
      <c r="B235" s="1"/>
      <c r="C235" s="1"/>
      <c r="D235" s="1"/>
      <c r="E235" s="1"/>
      <c r="F235" s="1"/>
      <c r="G235" s="1"/>
      <c r="H235" s="1"/>
      <c r="I235" s="1"/>
      <c r="J235" s="1"/>
      <c r="K235" s="118"/>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row>
    <row r="236" spans="1:53" ht="15.75" customHeight="1">
      <c r="A236" s="1"/>
      <c r="B236" s="1"/>
      <c r="C236" s="1"/>
      <c r="D236" s="1"/>
      <c r="E236" s="1"/>
      <c r="F236" s="1"/>
      <c r="G236" s="1"/>
      <c r="H236" s="1"/>
      <c r="I236" s="1"/>
      <c r="J236" s="1"/>
      <c r="K236" s="118"/>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row>
    <row r="237" spans="1:53" ht="15.75" customHeight="1">
      <c r="A237" s="1"/>
      <c r="B237" s="1"/>
      <c r="C237" s="1"/>
      <c r="D237" s="1"/>
      <c r="E237" s="1"/>
      <c r="F237" s="1"/>
      <c r="G237" s="1"/>
      <c r="H237" s="1"/>
      <c r="I237" s="1"/>
      <c r="J237" s="1"/>
      <c r="K237" s="118"/>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row>
    <row r="238" spans="1:53" ht="15.75" customHeight="1">
      <c r="A238" s="1"/>
      <c r="B238" s="1"/>
      <c r="C238" s="1"/>
      <c r="D238" s="1"/>
      <c r="E238" s="1"/>
      <c r="F238" s="1"/>
      <c r="G238" s="1"/>
      <c r="H238" s="1"/>
      <c r="I238" s="1"/>
      <c r="J238" s="1"/>
      <c r="K238" s="118"/>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row>
    <row r="239" spans="1:53" ht="15.75" customHeight="1">
      <c r="A239" s="1"/>
      <c r="B239" s="1"/>
      <c r="C239" s="1"/>
      <c r="D239" s="1"/>
      <c r="E239" s="1"/>
      <c r="F239" s="1"/>
      <c r="G239" s="1"/>
      <c r="H239" s="1"/>
      <c r="I239" s="1"/>
      <c r="J239" s="1"/>
      <c r="K239" s="1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row>
    <row r="240" spans="1:53" ht="15.75" customHeight="1">
      <c r="A240" s="1"/>
      <c r="B240" s="1"/>
      <c r="C240" s="1"/>
      <c r="D240" s="1"/>
      <c r="E240" s="1"/>
      <c r="F240" s="1"/>
      <c r="G240" s="1"/>
      <c r="H240" s="1"/>
      <c r="I240" s="1"/>
      <c r="J240" s="1"/>
      <c r="K240" s="118"/>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row>
    <row r="241" spans="1:53" ht="15.75" customHeight="1">
      <c r="A241" s="1"/>
      <c r="B241" s="1"/>
      <c r="C241" s="1"/>
      <c r="D241" s="1"/>
      <c r="E241" s="1"/>
      <c r="F241" s="1"/>
      <c r="G241" s="1"/>
      <c r="H241" s="1"/>
      <c r="I241" s="1"/>
      <c r="J241" s="1"/>
      <c r="K241" s="118"/>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row>
    <row r="242" spans="1:53" ht="15.75" customHeight="1">
      <c r="A242" s="1"/>
      <c r="B242" s="1"/>
      <c r="C242" s="1"/>
      <c r="D242" s="1"/>
      <c r="E242" s="1"/>
      <c r="F242" s="1"/>
      <c r="G242" s="1"/>
      <c r="H242" s="1"/>
      <c r="I242" s="1"/>
      <c r="J242" s="1"/>
      <c r="K242" s="118"/>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row>
    <row r="243" spans="1:53" ht="15.75" customHeight="1">
      <c r="A243" s="1"/>
      <c r="B243" s="1"/>
      <c r="C243" s="1"/>
      <c r="D243" s="1"/>
      <c r="E243" s="1"/>
      <c r="F243" s="1"/>
      <c r="G243" s="1"/>
      <c r="H243" s="1"/>
      <c r="I243" s="1"/>
      <c r="J243" s="1"/>
      <c r="K243" s="118"/>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row>
    <row r="244" spans="1:53" ht="15.75" customHeight="1">
      <c r="A244" s="1"/>
      <c r="B244" s="1"/>
      <c r="C244" s="1"/>
      <c r="D244" s="1"/>
      <c r="E244" s="1"/>
      <c r="F244" s="1"/>
      <c r="G244" s="1"/>
      <c r="H244" s="1"/>
      <c r="I244" s="1"/>
      <c r="J244" s="1"/>
      <c r="K244" s="118"/>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row>
    <row r="245" spans="1:53" ht="15.75" customHeight="1">
      <c r="A245" s="1"/>
      <c r="B245" s="1"/>
      <c r="C245" s="1"/>
      <c r="D245" s="1"/>
      <c r="E245" s="1"/>
      <c r="F245" s="1"/>
      <c r="G245" s="1"/>
      <c r="H245" s="1"/>
      <c r="I245" s="1"/>
      <c r="J245" s="1"/>
      <c r="K245" s="118"/>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row>
    <row r="246" spans="1:53" ht="15.75" customHeight="1">
      <c r="A246" s="1"/>
      <c r="B246" s="1"/>
      <c r="C246" s="1"/>
      <c r="D246" s="1"/>
      <c r="E246" s="1"/>
      <c r="F246" s="1"/>
      <c r="G246" s="1"/>
      <c r="H246" s="1"/>
      <c r="I246" s="1"/>
      <c r="J246" s="1"/>
      <c r="K246" s="118"/>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row>
    <row r="247" spans="1:53" ht="15.75" customHeight="1">
      <c r="A247" s="1"/>
      <c r="B247" s="1"/>
      <c r="C247" s="1"/>
      <c r="D247" s="1"/>
      <c r="E247" s="1"/>
      <c r="F247" s="1"/>
      <c r="G247" s="1"/>
      <c r="H247" s="1"/>
      <c r="I247" s="1"/>
      <c r="J247" s="1"/>
      <c r="K247" s="118"/>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row>
    <row r="248" spans="1:53" ht="15.75" customHeight="1">
      <c r="A248" s="1"/>
      <c r="B248" s="1"/>
      <c r="C248" s="1"/>
      <c r="D248" s="1"/>
      <c r="E248" s="1"/>
      <c r="F248" s="1"/>
      <c r="G248" s="1"/>
      <c r="H248" s="1"/>
      <c r="I248" s="1"/>
      <c r="J248" s="1"/>
      <c r="K248" s="118"/>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row>
    <row r="249" spans="1:53" ht="15.75" customHeight="1">
      <c r="A249" s="1"/>
      <c r="B249" s="1"/>
      <c r="C249" s="1"/>
      <c r="D249" s="1"/>
      <c r="E249" s="1"/>
      <c r="F249" s="1"/>
      <c r="G249" s="1"/>
      <c r="H249" s="1"/>
      <c r="I249" s="1"/>
      <c r="J249" s="1"/>
      <c r="K249" s="118"/>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row>
    <row r="250" spans="1:53" ht="15.75" customHeight="1">
      <c r="A250" s="1"/>
      <c r="B250" s="1"/>
      <c r="C250" s="1"/>
      <c r="D250" s="1"/>
      <c r="E250" s="1"/>
      <c r="F250" s="1"/>
      <c r="G250" s="1"/>
      <c r="H250" s="1"/>
      <c r="I250" s="1"/>
      <c r="J250" s="1"/>
      <c r="K250" s="118"/>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row>
    <row r="251" spans="1:53" ht="15.75" customHeight="1">
      <c r="A251" s="1"/>
      <c r="B251" s="1"/>
      <c r="C251" s="1"/>
      <c r="D251" s="1"/>
      <c r="E251" s="1"/>
      <c r="F251" s="1"/>
      <c r="G251" s="1"/>
      <c r="H251" s="1"/>
      <c r="I251" s="1"/>
      <c r="J251" s="1"/>
      <c r="K251" s="118"/>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row>
    <row r="252" spans="1:53" ht="15.75" customHeight="1">
      <c r="A252" s="1"/>
      <c r="B252" s="1"/>
      <c r="C252" s="1"/>
      <c r="D252" s="1"/>
      <c r="E252" s="1"/>
      <c r="F252" s="1"/>
      <c r="G252" s="1"/>
      <c r="H252" s="1"/>
      <c r="I252" s="1"/>
      <c r="J252" s="1"/>
      <c r="K252" s="118"/>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row>
    <row r="253" spans="1:53" ht="15.75" customHeight="1">
      <c r="A253" s="1"/>
      <c r="B253" s="1"/>
      <c r="C253" s="1"/>
      <c r="D253" s="1"/>
      <c r="E253" s="1"/>
      <c r="F253" s="1"/>
      <c r="G253" s="1"/>
      <c r="H253" s="1"/>
      <c r="I253" s="1"/>
      <c r="J253" s="1"/>
      <c r="K253" s="118"/>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row>
    <row r="254" spans="1:53" ht="15.75" customHeight="1">
      <c r="A254" s="1"/>
      <c r="B254" s="1"/>
      <c r="C254" s="1"/>
      <c r="D254" s="1"/>
      <c r="E254" s="1"/>
      <c r="F254" s="1"/>
      <c r="G254" s="1"/>
      <c r="H254" s="1"/>
      <c r="I254" s="1"/>
      <c r="J254" s="1"/>
      <c r="K254" s="118"/>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row>
    <row r="255" spans="1:53" ht="15.75" customHeight="1">
      <c r="A255" s="1"/>
      <c r="B255" s="1"/>
      <c r="C255" s="1"/>
      <c r="D255" s="1"/>
      <c r="E255" s="1"/>
      <c r="F255" s="1"/>
      <c r="G255" s="1"/>
      <c r="H255" s="1"/>
      <c r="I255" s="1"/>
      <c r="J255" s="1"/>
      <c r="K255" s="118"/>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row>
    <row r="256" spans="1:53" ht="15.75" customHeight="1">
      <c r="A256" s="1"/>
      <c r="B256" s="1"/>
      <c r="C256" s="1"/>
      <c r="D256" s="1"/>
      <c r="E256" s="1"/>
      <c r="F256" s="1"/>
      <c r="G256" s="1"/>
      <c r="H256" s="1"/>
      <c r="I256" s="1"/>
      <c r="J256" s="1"/>
      <c r="K256" s="118"/>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row>
    <row r="257" spans="1:53" ht="15.75" customHeight="1">
      <c r="A257" s="1"/>
      <c r="B257" s="1"/>
      <c r="C257" s="1"/>
      <c r="D257" s="1"/>
      <c r="E257" s="1"/>
      <c r="F257" s="1"/>
      <c r="G257" s="1"/>
      <c r="H257" s="1"/>
      <c r="I257" s="1"/>
      <c r="J257" s="1"/>
      <c r="K257" s="118"/>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row>
    <row r="258" spans="1:53" ht="15.75" customHeight="1">
      <c r="A258" s="1"/>
      <c r="B258" s="1"/>
      <c r="C258" s="1"/>
      <c r="D258" s="1"/>
      <c r="E258" s="1"/>
      <c r="F258" s="1"/>
      <c r="G258" s="1"/>
      <c r="H258" s="1"/>
      <c r="I258" s="1"/>
      <c r="J258" s="1"/>
      <c r="K258" s="118"/>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row>
    <row r="259" spans="1:53" ht="15.75" customHeight="1">
      <c r="A259" s="1"/>
      <c r="B259" s="1"/>
      <c r="C259" s="1"/>
      <c r="D259" s="1"/>
      <c r="E259" s="1"/>
      <c r="F259" s="1"/>
      <c r="G259" s="1"/>
      <c r="H259" s="1"/>
      <c r="I259" s="1"/>
      <c r="J259" s="1"/>
      <c r="K259" s="118"/>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row>
    <row r="260" spans="1:53" ht="15.75" customHeight="1">
      <c r="A260" s="1"/>
      <c r="B260" s="1"/>
      <c r="C260" s="1"/>
      <c r="D260" s="1"/>
      <c r="E260" s="1"/>
      <c r="F260" s="1"/>
      <c r="G260" s="1"/>
      <c r="H260" s="1"/>
      <c r="I260" s="1"/>
      <c r="J260" s="1"/>
      <c r="K260" s="118"/>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row>
    <row r="261" spans="1:53" ht="15.75" customHeight="1">
      <c r="A261" s="1"/>
      <c r="B261" s="1"/>
      <c r="C261" s="1"/>
      <c r="D261" s="1"/>
      <c r="E261" s="1"/>
      <c r="F261" s="1"/>
      <c r="G261" s="1"/>
      <c r="H261" s="1"/>
      <c r="I261" s="1"/>
      <c r="J261" s="1"/>
      <c r="K261" s="118"/>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row>
    <row r="262" spans="1:53" ht="15.75" customHeight="1">
      <c r="A262" s="1"/>
      <c r="B262" s="1"/>
      <c r="C262" s="1"/>
      <c r="D262" s="1"/>
      <c r="E262" s="1"/>
      <c r="F262" s="1"/>
      <c r="G262" s="1"/>
      <c r="H262" s="1"/>
      <c r="I262" s="1"/>
      <c r="J262" s="1"/>
      <c r="K262" s="118"/>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row>
    <row r="263" spans="1:53" ht="15.75" customHeight="1">
      <c r="A263" s="1"/>
      <c r="B263" s="1"/>
      <c r="C263" s="1"/>
      <c r="D263" s="1"/>
      <c r="E263" s="1"/>
      <c r="F263" s="1"/>
      <c r="G263" s="1"/>
      <c r="H263" s="1"/>
      <c r="I263" s="1"/>
      <c r="J263" s="1"/>
      <c r="K263" s="118"/>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row>
    <row r="264" spans="1:53" ht="15.75" customHeight="1">
      <c r="A264" s="1"/>
      <c r="B264" s="1"/>
      <c r="C264" s="1"/>
      <c r="D264" s="1"/>
      <c r="E264" s="1"/>
      <c r="F264" s="1"/>
      <c r="G264" s="1"/>
      <c r="H264" s="1"/>
      <c r="I264" s="1"/>
      <c r="J264" s="1"/>
      <c r="K264" s="118"/>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row>
    <row r="265" spans="1:53" ht="15.75" customHeight="1">
      <c r="A265" s="1"/>
      <c r="B265" s="1"/>
      <c r="C265" s="1"/>
      <c r="D265" s="1"/>
      <c r="E265" s="1"/>
      <c r="F265" s="1"/>
      <c r="G265" s="1"/>
      <c r="H265" s="1"/>
      <c r="I265" s="1"/>
      <c r="J265" s="1"/>
      <c r="K265" s="118"/>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row>
    <row r="266" spans="1:53" ht="15.75" customHeight="1">
      <c r="A266" s="1"/>
      <c r="B266" s="1"/>
      <c r="C266" s="1"/>
      <c r="D266" s="1"/>
      <c r="E266" s="1"/>
      <c r="F266" s="1"/>
      <c r="G266" s="1"/>
      <c r="H266" s="1"/>
      <c r="I266" s="1"/>
      <c r="J266" s="1"/>
      <c r="K266" s="118"/>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row>
    <row r="267" spans="1:53" ht="15.75" customHeight="1">
      <c r="A267" s="1"/>
      <c r="B267" s="1"/>
      <c r="C267" s="1"/>
      <c r="D267" s="1"/>
      <c r="E267" s="1"/>
      <c r="F267" s="1"/>
      <c r="G267" s="1"/>
      <c r="H267" s="1"/>
      <c r="I267" s="1"/>
      <c r="J267" s="1"/>
      <c r="K267" s="118"/>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row>
    <row r="268" spans="1:53" ht="15.75" customHeight="1">
      <c r="A268" s="1"/>
      <c r="B268" s="1"/>
      <c r="C268" s="1"/>
      <c r="D268" s="1"/>
      <c r="E268" s="1"/>
      <c r="F268" s="1"/>
      <c r="G268" s="1"/>
      <c r="H268" s="1"/>
      <c r="I268" s="1"/>
      <c r="J268" s="1"/>
      <c r="K268" s="118"/>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row>
    <row r="269" spans="1:53" ht="15.75" customHeight="1">
      <c r="A269" s="1"/>
      <c r="B269" s="1"/>
      <c r="C269" s="1"/>
      <c r="D269" s="1"/>
      <c r="E269" s="1"/>
      <c r="F269" s="1"/>
      <c r="G269" s="1"/>
      <c r="H269" s="1"/>
      <c r="I269" s="1"/>
      <c r="J269" s="1"/>
      <c r="K269" s="118"/>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row>
    <row r="270" spans="1:53" ht="15.75" customHeight="1">
      <c r="A270" s="1"/>
      <c r="B270" s="1"/>
      <c r="C270" s="1"/>
      <c r="D270" s="1"/>
      <c r="E270" s="1"/>
      <c r="F270" s="1"/>
      <c r="G270" s="1"/>
      <c r="H270" s="1"/>
      <c r="I270" s="1"/>
      <c r="J270" s="1"/>
      <c r="K270" s="118"/>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row>
    <row r="271" spans="1:53" ht="15.75" customHeight="1">
      <c r="A271" s="1"/>
      <c r="B271" s="1"/>
      <c r="C271" s="1"/>
      <c r="D271" s="1"/>
      <c r="E271" s="1"/>
      <c r="F271" s="1"/>
      <c r="G271" s="1"/>
      <c r="H271" s="1"/>
      <c r="I271" s="1"/>
      <c r="J271" s="1"/>
      <c r="K271" s="118"/>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row>
    <row r="272" spans="1:53" ht="15.75" customHeight="1">
      <c r="A272" s="1"/>
      <c r="B272" s="1"/>
      <c r="C272" s="1"/>
      <c r="D272" s="1"/>
      <c r="E272" s="1"/>
      <c r="F272" s="1"/>
      <c r="G272" s="1"/>
      <c r="H272" s="1"/>
      <c r="I272" s="1"/>
      <c r="J272" s="1"/>
      <c r="K272" s="118"/>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row>
    <row r="273" spans="1:53" ht="15.75" customHeight="1">
      <c r="A273" s="1"/>
      <c r="B273" s="1"/>
      <c r="C273" s="1"/>
      <c r="D273" s="1"/>
      <c r="E273" s="1"/>
      <c r="F273" s="1"/>
      <c r="G273" s="1"/>
      <c r="H273" s="1"/>
      <c r="I273" s="1"/>
      <c r="J273" s="1"/>
      <c r="K273" s="118"/>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row>
    <row r="274" spans="1:53" ht="15.75" customHeight="1">
      <c r="A274" s="1"/>
      <c r="B274" s="1"/>
      <c r="C274" s="1"/>
      <c r="D274" s="1"/>
      <c r="E274" s="1"/>
      <c r="F274" s="1"/>
      <c r="G274" s="1"/>
      <c r="H274" s="1"/>
      <c r="I274" s="1"/>
      <c r="J274" s="1"/>
      <c r="K274" s="118"/>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row>
    <row r="275" spans="1:53" ht="15.75" customHeight="1">
      <c r="A275" s="1"/>
      <c r="B275" s="1"/>
      <c r="C275" s="1"/>
      <c r="D275" s="1"/>
      <c r="E275" s="1"/>
      <c r="F275" s="1"/>
      <c r="G275" s="1"/>
      <c r="H275" s="1"/>
      <c r="I275" s="1"/>
      <c r="J275" s="1"/>
      <c r="K275" s="118"/>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row>
    <row r="276" spans="1:53" ht="15.75" customHeight="1">
      <c r="A276" s="1"/>
      <c r="B276" s="1"/>
      <c r="C276" s="1"/>
      <c r="D276" s="1"/>
      <c r="E276" s="1"/>
      <c r="F276" s="1"/>
      <c r="G276" s="1"/>
      <c r="H276" s="1"/>
      <c r="I276" s="1"/>
      <c r="J276" s="1"/>
      <c r="K276" s="118"/>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row>
    <row r="277" spans="1:53" ht="15.75" customHeight="1">
      <c r="A277" s="1"/>
      <c r="B277" s="1"/>
      <c r="C277" s="1"/>
      <c r="D277" s="1"/>
      <c r="E277" s="1"/>
      <c r="F277" s="1"/>
      <c r="G277" s="1"/>
      <c r="H277" s="1"/>
      <c r="I277" s="1"/>
      <c r="J277" s="1"/>
      <c r="K277" s="118"/>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row>
    <row r="278" spans="1:53" ht="15.75" customHeight="1">
      <c r="A278" s="1"/>
      <c r="B278" s="1"/>
      <c r="C278" s="1"/>
      <c r="D278" s="1"/>
      <c r="E278" s="1"/>
      <c r="F278" s="1"/>
      <c r="G278" s="1"/>
      <c r="H278" s="1"/>
      <c r="I278" s="1"/>
      <c r="J278" s="1"/>
      <c r="K278" s="118"/>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row>
    <row r="279" spans="1:53" ht="15.75" customHeight="1">
      <c r="A279" s="1"/>
      <c r="B279" s="1"/>
      <c r="C279" s="1"/>
      <c r="D279" s="1"/>
      <c r="E279" s="1"/>
      <c r="F279" s="1"/>
      <c r="G279" s="1"/>
      <c r="H279" s="1"/>
      <c r="I279" s="1"/>
      <c r="J279" s="1"/>
      <c r="K279" s="118"/>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row>
    <row r="280" spans="1:53" ht="15.75" customHeight="1">
      <c r="A280" s="1"/>
      <c r="B280" s="1"/>
      <c r="C280" s="1"/>
      <c r="D280" s="1"/>
      <c r="E280" s="1"/>
      <c r="F280" s="1"/>
      <c r="G280" s="1"/>
      <c r="H280" s="1"/>
      <c r="I280" s="1"/>
      <c r="J280" s="1"/>
      <c r="K280" s="118"/>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row>
    <row r="281" spans="1:53" ht="15.75" customHeight="1">
      <c r="A281" s="1"/>
      <c r="B281" s="1"/>
      <c r="C281" s="1"/>
      <c r="D281" s="1"/>
      <c r="E281" s="1"/>
      <c r="F281" s="1"/>
      <c r="G281" s="1"/>
      <c r="H281" s="1"/>
      <c r="I281" s="1"/>
      <c r="J281" s="1"/>
      <c r="K281" s="118"/>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row>
    <row r="282" spans="1:53" ht="15.75" customHeight="1">
      <c r="A282" s="1"/>
      <c r="B282" s="1"/>
      <c r="C282" s="1"/>
      <c r="D282" s="1"/>
      <c r="E282" s="1"/>
      <c r="F282" s="1"/>
      <c r="G282" s="1"/>
      <c r="H282" s="1"/>
      <c r="I282" s="1"/>
      <c r="J282" s="1"/>
      <c r="K282" s="118"/>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row>
    <row r="283" spans="1:53" ht="15.75" customHeight="1">
      <c r="A283" s="1"/>
      <c r="B283" s="1"/>
      <c r="C283" s="1"/>
      <c r="D283" s="1"/>
      <c r="E283" s="1"/>
      <c r="F283" s="1"/>
      <c r="G283" s="1"/>
      <c r="H283" s="1"/>
      <c r="I283" s="1"/>
      <c r="J283" s="1"/>
      <c r="K283" s="118"/>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row>
    <row r="284" spans="1:53" ht="15.75" customHeight="1">
      <c r="A284" s="1"/>
      <c r="B284" s="1"/>
      <c r="C284" s="1"/>
      <c r="D284" s="1"/>
      <c r="E284" s="1"/>
      <c r="F284" s="1"/>
      <c r="G284" s="1"/>
      <c r="H284" s="1"/>
      <c r="I284" s="1"/>
      <c r="J284" s="1"/>
      <c r="K284" s="118"/>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row>
    <row r="285" spans="1:53" ht="15.75" customHeight="1">
      <c r="A285" s="1"/>
      <c r="B285" s="1"/>
      <c r="C285" s="1"/>
      <c r="D285" s="1"/>
      <c r="E285" s="1"/>
      <c r="F285" s="1"/>
      <c r="G285" s="1"/>
      <c r="H285" s="1"/>
      <c r="I285" s="1"/>
      <c r="J285" s="1"/>
      <c r="K285" s="118"/>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row>
    <row r="286" spans="1:53" ht="15.75" customHeight="1">
      <c r="A286" s="1"/>
      <c r="B286" s="1"/>
      <c r="C286" s="1"/>
      <c r="D286" s="1"/>
      <c r="E286" s="1"/>
      <c r="F286" s="1"/>
      <c r="G286" s="1"/>
      <c r="H286" s="1"/>
      <c r="I286" s="1"/>
      <c r="J286" s="1"/>
      <c r="K286" s="118"/>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row>
    <row r="287" spans="1:53" ht="15.75" customHeight="1">
      <c r="A287" s="1"/>
      <c r="B287" s="1"/>
      <c r="C287" s="1"/>
      <c r="D287" s="1"/>
      <c r="E287" s="1"/>
      <c r="F287" s="1"/>
      <c r="G287" s="1"/>
      <c r="H287" s="1"/>
      <c r="I287" s="1"/>
      <c r="J287" s="1"/>
      <c r="K287" s="118"/>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row>
    <row r="288" spans="1:53" ht="15.75" customHeight="1">
      <c r="A288" s="1"/>
      <c r="B288" s="1"/>
      <c r="C288" s="1"/>
      <c r="D288" s="1"/>
      <c r="E288" s="1"/>
      <c r="F288" s="1"/>
      <c r="G288" s="1"/>
      <c r="H288" s="1"/>
      <c r="I288" s="1"/>
      <c r="J288" s="1"/>
      <c r="K288" s="118"/>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row>
    <row r="289" spans="1:53" ht="15.75" customHeight="1">
      <c r="A289" s="1"/>
      <c r="B289" s="1"/>
      <c r="C289" s="1"/>
      <c r="D289" s="1"/>
      <c r="E289" s="1"/>
      <c r="F289" s="1"/>
      <c r="G289" s="1"/>
      <c r="H289" s="1"/>
      <c r="I289" s="1"/>
      <c r="J289" s="1"/>
      <c r="K289" s="118"/>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row>
    <row r="290" spans="1:53" ht="15.75" customHeight="1">
      <c r="A290" s="1"/>
      <c r="B290" s="1"/>
      <c r="C290" s="1"/>
      <c r="D290" s="1"/>
      <c r="E290" s="1"/>
      <c r="F290" s="1"/>
      <c r="G290" s="1"/>
      <c r="H290" s="1"/>
      <c r="I290" s="1"/>
      <c r="J290" s="1"/>
      <c r="K290" s="118"/>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row>
    <row r="291" spans="1:53" ht="15.75" customHeight="1">
      <c r="A291" s="1"/>
      <c r="B291" s="1"/>
      <c r="C291" s="1"/>
      <c r="D291" s="1"/>
      <c r="E291" s="1"/>
      <c r="F291" s="1"/>
      <c r="G291" s="1"/>
      <c r="H291" s="1"/>
      <c r="I291" s="1"/>
      <c r="J291" s="1"/>
      <c r="K291" s="118"/>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row>
    <row r="292" spans="1:53" ht="15.75" customHeight="1">
      <c r="A292" s="1"/>
      <c r="B292" s="1"/>
      <c r="C292" s="1"/>
      <c r="D292" s="1"/>
      <c r="E292" s="1"/>
      <c r="F292" s="1"/>
      <c r="G292" s="1"/>
      <c r="H292" s="1"/>
      <c r="I292" s="1"/>
      <c r="J292" s="1"/>
      <c r="K292" s="118"/>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row>
    <row r="293" spans="1:53" ht="15.75" customHeight="1">
      <c r="A293" s="1"/>
      <c r="B293" s="1"/>
      <c r="C293" s="1"/>
      <c r="D293" s="1"/>
      <c r="E293" s="1"/>
      <c r="F293" s="1"/>
      <c r="G293" s="1"/>
      <c r="H293" s="1"/>
      <c r="I293" s="1"/>
      <c r="J293" s="1"/>
      <c r="K293" s="118"/>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row>
    <row r="294" spans="1:53" ht="15.75" customHeight="1">
      <c r="A294" s="1"/>
      <c r="B294" s="1"/>
      <c r="C294" s="1"/>
      <c r="D294" s="1"/>
      <c r="E294" s="1"/>
      <c r="F294" s="1"/>
      <c r="G294" s="1"/>
      <c r="H294" s="1"/>
      <c r="I294" s="1"/>
      <c r="J294" s="1"/>
      <c r="K294" s="118"/>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row>
    <row r="295" spans="1:53" ht="15.75" customHeight="1">
      <c r="A295" s="1"/>
      <c r="B295" s="1"/>
      <c r="C295" s="1"/>
      <c r="D295" s="1"/>
      <c r="E295" s="1"/>
      <c r="F295" s="1"/>
      <c r="G295" s="1"/>
      <c r="H295" s="1"/>
      <c r="I295" s="1"/>
      <c r="J295" s="1"/>
      <c r="K295" s="118"/>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row>
    <row r="296" spans="1:53" ht="15.75" customHeight="1">
      <c r="A296" s="1"/>
      <c r="B296" s="1"/>
      <c r="C296" s="1"/>
      <c r="D296" s="1"/>
      <c r="E296" s="1"/>
      <c r="F296" s="1"/>
      <c r="G296" s="1"/>
      <c r="H296" s="1"/>
      <c r="I296" s="1"/>
      <c r="J296" s="1"/>
      <c r="K296" s="118"/>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row>
    <row r="297" spans="1:53" ht="15.75" customHeight="1">
      <c r="A297" s="1"/>
      <c r="B297" s="1"/>
      <c r="C297" s="1"/>
      <c r="D297" s="1"/>
      <c r="E297" s="1"/>
      <c r="F297" s="1"/>
      <c r="G297" s="1"/>
      <c r="H297" s="1"/>
      <c r="I297" s="1"/>
      <c r="J297" s="1"/>
      <c r="K297" s="118"/>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row>
    <row r="298" spans="1:53" ht="15.75" customHeight="1">
      <c r="A298" s="1"/>
      <c r="B298" s="1"/>
      <c r="C298" s="1"/>
      <c r="D298" s="1"/>
      <c r="E298" s="1"/>
      <c r="F298" s="1"/>
      <c r="G298" s="1"/>
      <c r="H298" s="1"/>
      <c r="I298" s="1"/>
      <c r="J298" s="1"/>
      <c r="K298" s="118"/>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row>
    <row r="299" spans="1:53" ht="15.75" customHeight="1">
      <c r="A299" s="1"/>
      <c r="B299" s="1"/>
      <c r="C299" s="1"/>
      <c r="D299" s="1"/>
      <c r="E299" s="1"/>
      <c r="F299" s="1"/>
      <c r="G299" s="1"/>
      <c r="H299" s="1"/>
      <c r="I299" s="1"/>
      <c r="J299" s="1"/>
      <c r="K299" s="118"/>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row>
    <row r="300" spans="1:53" ht="15.75" customHeight="1">
      <c r="A300" s="1"/>
      <c r="B300" s="1"/>
      <c r="C300" s="1"/>
      <c r="D300" s="1"/>
      <c r="E300" s="1"/>
      <c r="F300" s="1"/>
      <c r="G300" s="1"/>
      <c r="H300" s="1"/>
      <c r="I300" s="1"/>
      <c r="J300" s="1"/>
      <c r="K300" s="118"/>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row>
    <row r="301" spans="1:53" ht="15.75" customHeight="1">
      <c r="A301" s="1"/>
      <c r="B301" s="1"/>
      <c r="C301" s="1"/>
      <c r="D301" s="1"/>
      <c r="E301" s="1"/>
      <c r="F301" s="1"/>
      <c r="G301" s="1"/>
      <c r="H301" s="1"/>
      <c r="I301" s="1"/>
      <c r="J301" s="1"/>
      <c r="K301" s="118"/>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row>
    <row r="302" spans="1:53" ht="15.75" customHeight="1">
      <c r="A302" s="1"/>
      <c r="B302" s="1"/>
      <c r="C302" s="1"/>
      <c r="D302" s="1"/>
      <c r="E302" s="1"/>
      <c r="F302" s="1"/>
      <c r="G302" s="1"/>
      <c r="H302" s="1"/>
      <c r="I302" s="1"/>
      <c r="J302" s="1"/>
      <c r="K302" s="118"/>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row>
    <row r="303" spans="1:53" ht="15.75" customHeight="1">
      <c r="A303" s="1"/>
      <c r="B303" s="1"/>
      <c r="C303" s="1"/>
      <c r="D303" s="1"/>
      <c r="E303" s="1"/>
      <c r="F303" s="1"/>
      <c r="G303" s="1"/>
      <c r="H303" s="1"/>
      <c r="I303" s="1"/>
      <c r="J303" s="1"/>
      <c r="K303" s="118"/>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row>
    <row r="304" spans="1:53" ht="15.75" customHeight="1">
      <c r="A304" s="1"/>
      <c r="B304" s="1"/>
      <c r="C304" s="1"/>
      <c r="D304" s="1"/>
      <c r="E304" s="1"/>
      <c r="F304" s="1"/>
      <c r="G304" s="1"/>
      <c r="H304" s="1"/>
      <c r="I304" s="1"/>
      <c r="J304" s="1"/>
      <c r="K304" s="118"/>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row>
    <row r="305" spans="1:53" ht="15.75" customHeight="1">
      <c r="A305" s="1"/>
      <c r="B305" s="1"/>
      <c r="C305" s="1"/>
      <c r="D305" s="1"/>
      <c r="E305" s="1"/>
      <c r="F305" s="1"/>
      <c r="G305" s="1"/>
      <c r="H305" s="1"/>
      <c r="I305" s="1"/>
      <c r="J305" s="1"/>
      <c r="K305" s="118"/>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row>
    <row r="306" spans="1:53" ht="15.75" customHeight="1">
      <c r="A306" s="1"/>
      <c r="B306" s="1"/>
      <c r="C306" s="1"/>
      <c r="D306" s="1"/>
      <c r="E306" s="1"/>
      <c r="F306" s="1"/>
      <c r="G306" s="1"/>
      <c r="H306" s="1"/>
      <c r="I306" s="1"/>
      <c r="J306" s="1"/>
      <c r="K306" s="118"/>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row>
    <row r="307" spans="1:53" ht="15.75" customHeight="1">
      <c r="A307" s="1"/>
      <c r="B307" s="1"/>
      <c r="C307" s="1"/>
      <c r="D307" s="1"/>
      <c r="E307" s="1"/>
      <c r="F307" s="1"/>
      <c r="G307" s="1"/>
      <c r="H307" s="1"/>
      <c r="I307" s="1"/>
      <c r="J307" s="1"/>
      <c r="K307" s="118"/>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row>
    <row r="308" spans="1:53" ht="15.75" customHeight="1">
      <c r="A308" s="1"/>
      <c r="B308" s="1"/>
      <c r="C308" s="1"/>
      <c r="D308" s="1"/>
      <c r="E308" s="1"/>
      <c r="F308" s="1"/>
      <c r="G308" s="1"/>
      <c r="H308" s="1"/>
      <c r="I308" s="1"/>
      <c r="J308" s="1"/>
      <c r="K308" s="118"/>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row>
    <row r="309" spans="1:53" ht="15.75" customHeight="1">
      <c r="A309" s="1"/>
      <c r="B309" s="1"/>
      <c r="C309" s="1"/>
      <c r="D309" s="1"/>
      <c r="E309" s="1"/>
      <c r="F309" s="1"/>
      <c r="G309" s="1"/>
      <c r="H309" s="1"/>
      <c r="I309" s="1"/>
      <c r="J309" s="1"/>
      <c r="K309" s="118"/>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row>
    <row r="310" spans="1:53" ht="15.75" customHeight="1">
      <c r="A310" s="1"/>
      <c r="B310" s="1"/>
      <c r="C310" s="1"/>
      <c r="D310" s="1"/>
      <c r="E310" s="1"/>
      <c r="F310" s="1"/>
      <c r="G310" s="1"/>
      <c r="H310" s="1"/>
      <c r="I310" s="1"/>
      <c r="J310" s="1"/>
      <c r="K310" s="1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row>
    <row r="311" spans="1:53" ht="15.75" customHeight="1">
      <c r="A311" s="1"/>
      <c r="B311" s="1"/>
      <c r="C311" s="1"/>
      <c r="D311" s="1"/>
      <c r="E311" s="1"/>
      <c r="F311" s="1"/>
      <c r="G311" s="1"/>
      <c r="H311" s="1"/>
      <c r="I311" s="1"/>
      <c r="J311" s="1"/>
      <c r="K311" s="1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row>
    <row r="312" spans="1:53" ht="15.75" customHeight="1">
      <c r="A312" s="1"/>
      <c r="B312" s="1"/>
      <c r="C312" s="1"/>
      <c r="D312" s="1"/>
      <c r="E312" s="1"/>
      <c r="F312" s="1"/>
      <c r="G312" s="1"/>
      <c r="H312" s="1"/>
      <c r="I312" s="1"/>
      <c r="J312" s="1"/>
      <c r="K312" s="1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row>
    <row r="313" spans="1:53" ht="15.75" customHeight="1">
      <c r="A313" s="1"/>
      <c r="B313" s="1"/>
      <c r="C313" s="1"/>
      <c r="D313" s="1"/>
      <c r="E313" s="1"/>
      <c r="F313" s="1"/>
      <c r="G313" s="1"/>
      <c r="H313" s="1"/>
      <c r="I313" s="1"/>
      <c r="J313" s="1"/>
      <c r="K313" s="1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row>
    <row r="314" spans="1:53" ht="15.75" customHeight="1">
      <c r="A314" s="1"/>
      <c r="B314" s="1"/>
      <c r="C314" s="1"/>
      <c r="D314" s="1"/>
      <c r="E314" s="1"/>
      <c r="F314" s="1"/>
      <c r="G314" s="1"/>
      <c r="H314" s="1"/>
      <c r="I314" s="1"/>
      <c r="J314" s="1"/>
      <c r="K314" s="1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row>
    <row r="315" spans="1:53" ht="15.75" customHeight="1">
      <c r="A315" s="1"/>
      <c r="B315" s="1"/>
      <c r="C315" s="1"/>
      <c r="D315" s="1"/>
      <c r="E315" s="1"/>
      <c r="F315" s="1"/>
      <c r="G315" s="1"/>
      <c r="H315" s="1"/>
      <c r="I315" s="1"/>
      <c r="J315" s="1"/>
      <c r="K315" s="1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row>
    <row r="316" spans="1:53" ht="15.75" customHeight="1">
      <c r="A316" s="1"/>
      <c r="B316" s="1"/>
      <c r="C316" s="1"/>
      <c r="D316" s="1"/>
      <c r="E316" s="1"/>
      <c r="F316" s="1"/>
      <c r="G316" s="1"/>
      <c r="H316" s="1"/>
      <c r="I316" s="1"/>
      <c r="J316" s="1"/>
      <c r="K316" s="118"/>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row>
    <row r="317" spans="1:53" ht="15.75" customHeight="1">
      <c r="A317" s="1"/>
      <c r="B317" s="1"/>
      <c r="C317" s="1"/>
      <c r="D317" s="1"/>
      <c r="E317" s="1"/>
      <c r="F317" s="1"/>
      <c r="G317" s="1"/>
      <c r="H317" s="1"/>
      <c r="I317" s="1"/>
      <c r="J317" s="1"/>
      <c r="K317" s="118"/>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row>
    <row r="318" spans="1:53" ht="15.75" customHeight="1">
      <c r="A318" s="1"/>
      <c r="B318" s="1"/>
      <c r="C318" s="1"/>
      <c r="D318" s="1"/>
      <c r="E318" s="1"/>
      <c r="F318" s="1"/>
      <c r="G318" s="1"/>
      <c r="H318" s="1"/>
      <c r="I318" s="1"/>
      <c r="J318" s="1"/>
      <c r="K318" s="118"/>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row>
    <row r="319" spans="1:53" ht="15.75" customHeight="1">
      <c r="A319" s="1"/>
      <c r="B319" s="1"/>
      <c r="C319" s="1"/>
      <c r="D319" s="1"/>
      <c r="E319" s="1"/>
      <c r="F319" s="1"/>
      <c r="G319" s="1"/>
      <c r="H319" s="1"/>
      <c r="I319" s="1"/>
      <c r="J319" s="1"/>
      <c r="K319" s="118"/>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row>
    <row r="320" spans="1:53" ht="15.75" customHeight="1">
      <c r="A320" s="1"/>
      <c r="B320" s="1"/>
      <c r="C320" s="1"/>
      <c r="D320" s="1"/>
      <c r="E320" s="1"/>
      <c r="F320" s="1"/>
      <c r="G320" s="1"/>
      <c r="H320" s="1"/>
      <c r="I320" s="1"/>
      <c r="J320" s="1"/>
      <c r="K320" s="118"/>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row>
    <row r="321" spans="1:53" ht="15.75" customHeight="1">
      <c r="A321" s="1"/>
      <c r="B321" s="1"/>
      <c r="C321" s="1"/>
      <c r="D321" s="1"/>
      <c r="E321" s="1"/>
      <c r="F321" s="1"/>
      <c r="G321" s="1"/>
      <c r="H321" s="1"/>
      <c r="I321" s="1"/>
      <c r="J321" s="1"/>
      <c r="K321" s="118"/>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row>
    <row r="322" spans="1:53" ht="15.75" customHeight="1">
      <c r="A322" s="1"/>
      <c r="B322" s="1"/>
      <c r="C322" s="1"/>
      <c r="D322" s="1"/>
      <c r="E322" s="1"/>
      <c r="F322" s="1"/>
      <c r="G322" s="1"/>
      <c r="H322" s="1"/>
      <c r="I322" s="1"/>
      <c r="J322" s="1"/>
      <c r="K322" s="118"/>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row>
    <row r="323" spans="1:53" ht="15.75" customHeight="1">
      <c r="A323" s="1"/>
      <c r="B323" s="1"/>
      <c r="C323" s="1"/>
      <c r="D323" s="1"/>
      <c r="E323" s="1"/>
      <c r="F323" s="1"/>
      <c r="G323" s="1"/>
      <c r="H323" s="1"/>
      <c r="I323" s="1"/>
      <c r="J323" s="1"/>
      <c r="K323" s="118"/>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row>
    <row r="324" spans="1:53" ht="15.75" customHeight="1">
      <c r="A324" s="1"/>
      <c r="B324" s="1"/>
      <c r="C324" s="1"/>
      <c r="D324" s="1"/>
      <c r="E324" s="1"/>
      <c r="F324" s="1"/>
      <c r="G324" s="1"/>
      <c r="H324" s="1"/>
      <c r="I324" s="1"/>
      <c r="J324" s="1"/>
      <c r="K324" s="118"/>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row>
    <row r="325" spans="1:53" ht="15.75" customHeight="1">
      <c r="A325" s="1"/>
      <c r="B325" s="1"/>
      <c r="C325" s="1"/>
      <c r="D325" s="1"/>
      <c r="E325" s="1"/>
      <c r="F325" s="1"/>
      <c r="G325" s="1"/>
      <c r="H325" s="1"/>
      <c r="I325" s="1"/>
      <c r="J325" s="1"/>
      <c r="K325" s="118"/>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row>
    <row r="326" spans="1:53" ht="15.75" customHeight="1">
      <c r="A326" s="1"/>
      <c r="B326" s="1"/>
      <c r="C326" s="1"/>
      <c r="D326" s="1"/>
      <c r="E326" s="1"/>
      <c r="F326" s="1"/>
      <c r="G326" s="1"/>
      <c r="H326" s="1"/>
      <c r="I326" s="1"/>
      <c r="J326" s="1"/>
      <c r="K326" s="118"/>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row>
    <row r="327" spans="1:53" ht="15.75" customHeight="1">
      <c r="A327" s="1"/>
      <c r="B327" s="1"/>
      <c r="C327" s="1"/>
      <c r="D327" s="1"/>
      <c r="E327" s="1"/>
      <c r="F327" s="1"/>
      <c r="G327" s="1"/>
      <c r="H327" s="1"/>
      <c r="I327" s="1"/>
      <c r="J327" s="1"/>
      <c r="K327" s="118"/>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row>
    <row r="328" spans="1:53" ht="15.75" customHeight="1">
      <c r="A328" s="1"/>
      <c r="B328" s="1"/>
      <c r="C328" s="1"/>
      <c r="D328" s="1"/>
      <c r="E328" s="1"/>
      <c r="F328" s="1"/>
      <c r="G328" s="1"/>
      <c r="H328" s="1"/>
      <c r="I328" s="1"/>
      <c r="J328" s="1"/>
      <c r="K328" s="118"/>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row>
    <row r="329" spans="1:53" ht="15.75" customHeight="1">
      <c r="A329" s="1"/>
      <c r="B329" s="1"/>
      <c r="C329" s="1"/>
      <c r="D329" s="1"/>
      <c r="E329" s="1"/>
      <c r="F329" s="1"/>
      <c r="G329" s="1"/>
      <c r="H329" s="1"/>
      <c r="I329" s="1"/>
      <c r="J329" s="1"/>
      <c r="K329" s="118"/>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row>
    <row r="330" spans="1:53" ht="15.75" customHeight="1">
      <c r="A330" s="1"/>
      <c r="B330" s="1"/>
      <c r="C330" s="1"/>
      <c r="D330" s="1"/>
      <c r="E330" s="1"/>
      <c r="F330" s="1"/>
      <c r="G330" s="1"/>
      <c r="H330" s="1"/>
      <c r="I330" s="1"/>
      <c r="J330" s="1"/>
      <c r="K330" s="118"/>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row>
    <row r="331" spans="1:53" ht="15.75" customHeight="1">
      <c r="A331" s="1"/>
      <c r="B331" s="1"/>
      <c r="C331" s="1"/>
      <c r="D331" s="1"/>
      <c r="E331" s="1"/>
      <c r="F331" s="1"/>
      <c r="G331" s="1"/>
      <c r="H331" s="1"/>
      <c r="I331" s="1"/>
      <c r="J331" s="1"/>
      <c r="K331" s="118"/>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row>
    <row r="332" spans="1:53" ht="15.75" customHeight="1">
      <c r="A332" s="1"/>
      <c r="B332" s="1"/>
      <c r="C332" s="1"/>
      <c r="D332" s="1"/>
      <c r="E332" s="1"/>
      <c r="F332" s="1"/>
      <c r="G332" s="1"/>
      <c r="H332" s="1"/>
      <c r="I332" s="1"/>
      <c r="J332" s="1"/>
      <c r="K332" s="118"/>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row>
    <row r="333" spans="1:53" ht="15.75" customHeight="1">
      <c r="A333" s="1"/>
      <c r="B333" s="1"/>
      <c r="C333" s="1"/>
      <c r="D333" s="1"/>
      <c r="E333" s="1"/>
      <c r="F333" s="1"/>
      <c r="G333" s="1"/>
      <c r="H333" s="1"/>
      <c r="I333" s="1"/>
      <c r="J333" s="1"/>
      <c r="K333" s="118"/>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row>
    <row r="334" spans="1:53" ht="15.75" customHeight="1">
      <c r="A334" s="1"/>
      <c r="B334" s="1"/>
      <c r="C334" s="1"/>
      <c r="D334" s="1"/>
      <c r="E334" s="1"/>
      <c r="F334" s="1"/>
      <c r="G334" s="1"/>
      <c r="H334" s="1"/>
      <c r="I334" s="1"/>
      <c r="J334" s="1"/>
      <c r="K334" s="118"/>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row>
    <row r="335" spans="1:53" ht="15.75" customHeight="1">
      <c r="A335" s="1"/>
      <c r="B335" s="1"/>
      <c r="C335" s="1"/>
      <c r="D335" s="1"/>
      <c r="E335" s="1"/>
      <c r="F335" s="1"/>
      <c r="G335" s="1"/>
      <c r="H335" s="1"/>
      <c r="I335" s="1"/>
      <c r="J335" s="1"/>
      <c r="K335" s="118"/>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row>
    <row r="336" spans="1:53" ht="15.75" customHeight="1">
      <c r="A336" s="1"/>
      <c r="B336" s="1"/>
      <c r="C336" s="1"/>
      <c r="D336" s="1"/>
      <c r="E336" s="1"/>
      <c r="F336" s="1"/>
      <c r="G336" s="1"/>
      <c r="H336" s="1"/>
      <c r="I336" s="1"/>
      <c r="J336" s="1"/>
      <c r="K336" s="118"/>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row>
    <row r="337" spans="1:53" ht="15.75" customHeight="1">
      <c r="A337" s="1"/>
      <c r="B337" s="1"/>
      <c r="C337" s="1"/>
      <c r="D337" s="1"/>
      <c r="E337" s="1"/>
      <c r="F337" s="1"/>
      <c r="G337" s="1"/>
      <c r="H337" s="1"/>
      <c r="I337" s="1"/>
      <c r="J337" s="1"/>
      <c r="K337" s="118"/>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row>
    <row r="338" spans="1:53" ht="15.75" customHeight="1">
      <c r="A338" s="1"/>
      <c r="B338" s="1"/>
      <c r="C338" s="1"/>
      <c r="D338" s="1"/>
      <c r="E338" s="1"/>
      <c r="F338" s="1"/>
      <c r="G338" s="1"/>
      <c r="H338" s="1"/>
      <c r="I338" s="1"/>
      <c r="J338" s="1"/>
      <c r="K338" s="118"/>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row>
    <row r="339" spans="1:53" ht="15.75" customHeight="1">
      <c r="A339" s="1"/>
      <c r="B339" s="1"/>
      <c r="C339" s="1"/>
      <c r="D339" s="1"/>
      <c r="E339" s="1"/>
      <c r="F339" s="1"/>
      <c r="G339" s="1"/>
      <c r="H339" s="1"/>
      <c r="I339" s="1"/>
      <c r="J339" s="1"/>
      <c r="K339" s="118"/>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row>
    <row r="340" spans="1:53" ht="15.75" customHeight="1">
      <c r="A340" s="1"/>
      <c r="B340" s="1"/>
      <c r="C340" s="1"/>
      <c r="D340" s="1"/>
      <c r="E340" s="1"/>
      <c r="F340" s="1"/>
      <c r="G340" s="1"/>
      <c r="H340" s="1"/>
      <c r="I340" s="1"/>
      <c r="J340" s="1"/>
      <c r="K340" s="118"/>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row>
    <row r="341" spans="1:53" ht="15.75" customHeight="1">
      <c r="A341" s="1"/>
      <c r="B341" s="1"/>
      <c r="C341" s="1"/>
      <c r="D341" s="1"/>
      <c r="E341" s="1"/>
      <c r="F341" s="1"/>
      <c r="G341" s="1"/>
      <c r="H341" s="1"/>
      <c r="I341" s="1"/>
      <c r="J341" s="1"/>
      <c r="K341" s="118"/>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row>
    <row r="342" spans="1:53" ht="15.75" customHeight="1">
      <c r="A342" s="1"/>
      <c r="B342" s="1"/>
      <c r="C342" s="1"/>
      <c r="D342" s="1"/>
      <c r="E342" s="1"/>
      <c r="F342" s="1"/>
      <c r="G342" s="1"/>
      <c r="H342" s="1"/>
      <c r="I342" s="1"/>
      <c r="J342" s="1"/>
      <c r="K342" s="118"/>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row>
    <row r="343" spans="1:53" ht="15.75" customHeight="1">
      <c r="A343" s="1"/>
      <c r="B343" s="1"/>
      <c r="C343" s="1"/>
      <c r="D343" s="1"/>
      <c r="E343" s="1"/>
      <c r="F343" s="1"/>
      <c r="G343" s="1"/>
      <c r="H343" s="1"/>
      <c r="I343" s="1"/>
      <c r="J343" s="1"/>
      <c r="K343" s="118"/>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row>
    <row r="344" spans="1:53" ht="15.75" customHeight="1">
      <c r="A344" s="1"/>
      <c r="B344" s="1"/>
      <c r="C344" s="1"/>
      <c r="D344" s="1"/>
      <c r="E344" s="1"/>
      <c r="F344" s="1"/>
      <c r="G344" s="1"/>
      <c r="H344" s="1"/>
      <c r="I344" s="1"/>
      <c r="J344" s="1"/>
      <c r="K344" s="118"/>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row>
    <row r="345" spans="1:53" ht="15.75" customHeight="1">
      <c r="A345" s="1"/>
      <c r="B345" s="1"/>
      <c r="C345" s="1"/>
      <c r="D345" s="1"/>
      <c r="E345" s="1"/>
      <c r="F345" s="1"/>
      <c r="G345" s="1"/>
      <c r="H345" s="1"/>
      <c r="I345" s="1"/>
      <c r="J345" s="1"/>
      <c r="K345" s="118"/>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row>
    <row r="346" spans="1:53" ht="15.75" customHeight="1">
      <c r="A346" s="1"/>
      <c r="B346" s="1"/>
      <c r="C346" s="1"/>
      <c r="D346" s="1"/>
      <c r="E346" s="1"/>
      <c r="F346" s="1"/>
      <c r="G346" s="1"/>
      <c r="H346" s="1"/>
      <c r="I346" s="1"/>
      <c r="J346" s="1"/>
      <c r="K346" s="118"/>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row>
    <row r="347" spans="1:53" ht="15.75" customHeight="1">
      <c r="A347" s="1"/>
      <c r="B347" s="1"/>
      <c r="C347" s="1"/>
      <c r="D347" s="1"/>
      <c r="E347" s="1"/>
      <c r="F347" s="1"/>
      <c r="G347" s="1"/>
      <c r="H347" s="1"/>
      <c r="I347" s="1"/>
      <c r="J347" s="1"/>
      <c r="K347" s="118"/>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row>
    <row r="348" spans="1:53" ht="15.75" customHeight="1">
      <c r="A348" s="1"/>
      <c r="B348" s="1"/>
      <c r="C348" s="1"/>
      <c r="D348" s="1"/>
      <c r="E348" s="1"/>
      <c r="F348" s="1"/>
      <c r="G348" s="1"/>
      <c r="H348" s="1"/>
      <c r="I348" s="1"/>
      <c r="J348" s="1"/>
      <c r="K348" s="118"/>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row>
    <row r="349" spans="1:53" ht="15.75" customHeight="1">
      <c r="A349" s="1"/>
      <c r="B349" s="1"/>
      <c r="C349" s="1"/>
      <c r="D349" s="1"/>
      <c r="E349" s="1"/>
      <c r="F349" s="1"/>
      <c r="G349" s="1"/>
      <c r="H349" s="1"/>
      <c r="I349" s="1"/>
      <c r="J349" s="1"/>
      <c r="K349" s="118"/>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row>
    <row r="350" spans="1:53" ht="15.75" customHeight="1">
      <c r="A350" s="1"/>
      <c r="B350" s="1"/>
      <c r="C350" s="1"/>
      <c r="D350" s="1"/>
      <c r="E350" s="1"/>
      <c r="F350" s="1"/>
      <c r="G350" s="1"/>
      <c r="H350" s="1"/>
      <c r="I350" s="1"/>
      <c r="J350" s="1"/>
      <c r="K350" s="118"/>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row>
    <row r="351" spans="1:53" ht="15.75" customHeight="1">
      <c r="A351" s="1"/>
      <c r="B351" s="1"/>
      <c r="C351" s="1"/>
      <c r="D351" s="1"/>
      <c r="E351" s="1"/>
      <c r="F351" s="1"/>
      <c r="G351" s="1"/>
      <c r="H351" s="1"/>
      <c r="I351" s="1"/>
      <c r="J351" s="1"/>
      <c r="K351" s="118"/>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row>
    <row r="352" spans="1:53" ht="15.75" customHeight="1">
      <c r="A352" s="1"/>
      <c r="B352" s="1"/>
      <c r="C352" s="1"/>
      <c r="D352" s="1"/>
      <c r="E352" s="1"/>
      <c r="F352" s="1"/>
      <c r="G352" s="1"/>
      <c r="H352" s="1"/>
      <c r="I352" s="1"/>
      <c r="J352" s="1"/>
      <c r="K352" s="118"/>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row>
    <row r="353" spans="1:53" ht="15.75" customHeight="1">
      <c r="A353" s="1"/>
      <c r="B353" s="1"/>
      <c r="C353" s="1"/>
      <c r="D353" s="1"/>
      <c r="E353" s="1"/>
      <c r="F353" s="1"/>
      <c r="G353" s="1"/>
      <c r="H353" s="1"/>
      <c r="I353" s="1"/>
      <c r="J353" s="1"/>
      <c r="K353" s="118"/>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row>
    <row r="354" spans="1:53" ht="15.75" customHeight="1">
      <c r="A354" s="1"/>
      <c r="B354" s="1"/>
      <c r="C354" s="1"/>
      <c r="D354" s="1"/>
      <c r="E354" s="1"/>
      <c r="F354" s="1"/>
      <c r="G354" s="1"/>
      <c r="H354" s="1"/>
      <c r="I354" s="1"/>
      <c r="J354" s="1"/>
      <c r="K354" s="118"/>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row>
    <row r="355" spans="1:53" ht="15.75" customHeight="1">
      <c r="A355" s="1"/>
      <c r="B355" s="1"/>
      <c r="C355" s="1"/>
      <c r="D355" s="1"/>
      <c r="E355" s="1"/>
      <c r="F355" s="1"/>
      <c r="G355" s="1"/>
      <c r="H355" s="1"/>
      <c r="I355" s="1"/>
      <c r="J355" s="1"/>
      <c r="K355" s="118"/>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row>
    <row r="356" spans="1:53" ht="15.75" customHeight="1">
      <c r="A356" s="1"/>
      <c r="B356" s="1"/>
      <c r="C356" s="1"/>
      <c r="D356" s="1"/>
      <c r="E356" s="1"/>
      <c r="F356" s="1"/>
      <c r="G356" s="1"/>
      <c r="H356" s="1"/>
      <c r="I356" s="1"/>
      <c r="J356" s="1"/>
      <c r="K356" s="118"/>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row>
    <row r="357" spans="1:53" ht="15.75" customHeight="1">
      <c r="A357" s="1"/>
      <c r="B357" s="1"/>
      <c r="C357" s="1"/>
      <c r="D357" s="1"/>
      <c r="E357" s="1"/>
      <c r="F357" s="1"/>
      <c r="G357" s="1"/>
      <c r="H357" s="1"/>
      <c r="I357" s="1"/>
      <c r="J357" s="1"/>
      <c r="K357" s="118"/>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row>
    <row r="358" spans="1:53" ht="15.75" customHeight="1">
      <c r="A358" s="1"/>
      <c r="B358" s="1"/>
      <c r="C358" s="1"/>
      <c r="D358" s="1"/>
      <c r="E358" s="1"/>
      <c r="F358" s="1"/>
      <c r="G358" s="1"/>
      <c r="H358" s="1"/>
      <c r="I358" s="1"/>
      <c r="J358" s="1"/>
      <c r="K358" s="118"/>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row>
    <row r="359" spans="1:53" ht="15.75" customHeight="1">
      <c r="A359" s="1"/>
      <c r="B359" s="1"/>
      <c r="C359" s="1"/>
      <c r="D359" s="1"/>
      <c r="E359" s="1"/>
      <c r="F359" s="1"/>
      <c r="G359" s="1"/>
      <c r="H359" s="1"/>
      <c r="I359" s="1"/>
      <c r="J359" s="1"/>
      <c r="K359" s="118"/>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row>
    <row r="360" spans="1:53" ht="15.75" customHeight="1">
      <c r="A360" s="1"/>
      <c r="B360" s="1"/>
      <c r="C360" s="1"/>
      <c r="D360" s="1"/>
      <c r="E360" s="1"/>
      <c r="F360" s="1"/>
      <c r="G360" s="1"/>
      <c r="H360" s="1"/>
      <c r="I360" s="1"/>
      <c r="J360" s="1"/>
      <c r="K360" s="118"/>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row>
    <row r="361" spans="1:53" ht="15.75" customHeight="1">
      <c r="A361" s="1"/>
      <c r="B361" s="1"/>
      <c r="C361" s="1"/>
      <c r="D361" s="1"/>
      <c r="E361" s="1"/>
      <c r="F361" s="1"/>
      <c r="G361" s="1"/>
      <c r="H361" s="1"/>
      <c r="I361" s="1"/>
      <c r="J361" s="1"/>
      <c r="K361" s="118"/>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row>
    <row r="362" spans="1:53" ht="15.75" customHeight="1">
      <c r="A362" s="1"/>
      <c r="B362" s="1"/>
      <c r="C362" s="1"/>
      <c r="D362" s="1"/>
      <c r="E362" s="1"/>
      <c r="F362" s="1"/>
      <c r="G362" s="1"/>
      <c r="H362" s="1"/>
      <c r="I362" s="1"/>
      <c r="J362" s="1"/>
      <c r="K362" s="118"/>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row>
    <row r="363" spans="1:53" ht="15.75" customHeight="1">
      <c r="A363" s="1"/>
      <c r="B363" s="1"/>
      <c r="C363" s="1"/>
      <c r="D363" s="1"/>
      <c r="E363" s="1"/>
      <c r="F363" s="1"/>
      <c r="G363" s="1"/>
      <c r="H363" s="1"/>
      <c r="I363" s="1"/>
      <c r="J363" s="1"/>
      <c r="K363" s="118"/>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row>
    <row r="364" spans="1:53" ht="15.75" customHeight="1">
      <c r="A364" s="1"/>
      <c r="B364" s="1"/>
      <c r="C364" s="1"/>
      <c r="D364" s="1"/>
      <c r="E364" s="1"/>
      <c r="F364" s="1"/>
      <c r="G364" s="1"/>
      <c r="H364" s="1"/>
      <c r="I364" s="1"/>
      <c r="J364" s="1"/>
      <c r="K364" s="118"/>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row>
    <row r="365" spans="1:53" ht="15.75" customHeight="1">
      <c r="A365" s="1"/>
      <c r="B365" s="1"/>
      <c r="C365" s="1"/>
      <c r="D365" s="1"/>
      <c r="E365" s="1"/>
      <c r="F365" s="1"/>
      <c r="G365" s="1"/>
      <c r="H365" s="1"/>
      <c r="I365" s="1"/>
      <c r="J365" s="1"/>
      <c r="K365" s="118"/>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row>
    <row r="366" spans="1:53" ht="15.75" customHeight="1">
      <c r="A366" s="1"/>
      <c r="B366" s="1"/>
      <c r="C366" s="1"/>
      <c r="D366" s="1"/>
      <c r="E366" s="1"/>
      <c r="F366" s="1"/>
      <c r="G366" s="1"/>
      <c r="H366" s="1"/>
      <c r="I366" s="1"/>
      <c r="J366" s="1"/>
      <c r="K366" s="118"/>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row>
    <row r="367" spans="1:53" ht="15.75" customHeight="1">
      <c r="A367" s="1"/>
      <c r="B367" s="1"/>
      <c r="C367" s="1"/>
      <c r="D367" s="1"/>
      <c r="E367" s="1"/>
      <c r="F367" s="1"/>
      <c r="G367" s="1"/>
      <c r="H367" s="1"/>
      <c r="I367" s="1"/>
      <c r="J367" s="1"/>
      <c r="K367" s="118"/>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row>
    <row r="368" spans="1:53" ht="15.75" customHeight="1">
      <c r="A368" s="1"/>
      <c r="B368" s="1"/>
      <c r="C368" s="1"/>
      <c r="D368" s="1"/>
      <c r="E368" s="1"/>
      <c r="F368" s="1"/>
      <c r="G368" s="1"/>
      <c r="H368" s="1"/>
      <c r="I368" s="1"/>
      <c r="J368" s="1"/>
      <c r="K368" s="118"/>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row>
    <row r="369" spans="1:53" ht="15.75" customHeight="1">
      <c r="A369" s="1"/>
      <c r="B369" s="1"/>
      <c r="C369" s="1"/>
      <c r="D369" s="1"/>
      <c r="E369" s="1"/>
      <c r="F369" s="1"/>
      <c r="G369" s="1"/>
      <c r="H369" s="1"/>
      <c r="I369" s="1"/>
      <c r="J369" s="1"/>
      <c r="K369" s="118"/>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row>
    <row r="370" spans="1:53" ht="15.75" customHeight="1">
      <c r="A370" s="1"/>
      <c r="B370" s="1"/>
      <c r="C370" s="1"/>
      <c r="D370" s="1"/>
      <c r="E370" s="1"/>
      <c r="F370" s="1"/>
      <c r="G370" s="1"/>
      <c r="H370" s="1"/>
      <c r="I370" s="1"/>
      <c r="J370" s="1"/>
      <c r="K370" s="118"/>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row>
    <row r="371" spans="1:53" ht="15.75" customHeight="1">
      <c r="A371" s="1"/>
      <c r="B371" s="1"/>
      <c r="C371" s="1"/>
      <c r="D371" s="1"/>
      <c r="E371" s="1"/>
      <c r="F371" s="1"/>
      <c r="G371" s="1"/>
      <c r="H371" s="1"/>
      <c r="I371" s="1"/>
      <c r="J371" s="1"/>
      <c r="K371" s="118"/>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row>
    <row r="372" spans="1:53" ht="15.75" customHeight="1">
      <c r="A372" s="1"/>
      <c r="B372" s="1"/>
      <c r="C372" s="1"/>
      <c r="D372" s="1"/>
      <c r="E372" s="1"/>
      <c r="F372" s="1"/>
      <c r="G372" s="1"/>
      <c r="H372" s="1"/>
      <c r="I372" s="1"/>
      <c r="J372" s="1"/>
      <c r="K372" s="118"/>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row>
    <row r="373" spans="1:53" ht="15.75" customHeight="1">
      <c r="A373" s="1"/>
      <c r="B373" s="1"/>
      <c r="C373" s="1"/>
      <c r="D373" s="1"/>
      <c r="E373" s="1"/>
      <c r="F373" s="1"/>
      <c r="G373" s="1"/>
      <c r="H373" s="1"/>
      <c r="I373" s="1"/>
      <c r="J373" s="1"/>
      <c r="K373" s="118"/>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row>
    <row r="374" spans="1:53" ht="15.75" customHeight="1">
      <c r="A374" s="1"/>
      <c r="B374" s="1"/>
      <c r="C374" s="1"/>
      <c r="D374" s="1"/>
      <c r="E374" s="1"/>
      <c r="F374" s="1"/>
      <c r="G374" s="1"/>
      <c r="H374" s="1"/>
      <c r="I374" s="1"/>
      <c r="J374" s="1"/>
      <c r="K374" s="118"/>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row>
    <row r="375" spans="1:53" ht="15.75" customHeight="1">
      <c r="A375" s="1"/>
      <c r="B375" s="1"/>
      <c r="C375" s="1"/>
      <c r="D375" s="1"/>
      <c r="E375" s="1"/>
      <c r="F375" s="1"/>
      <c r="G375" s="1"/>
      <c r="H375" s="1"/>
      <c r="I375" s="1"/>
      <c r="J375" s="1"/>
      <c r="K375" s="118"/>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row>
    <row r="376" spans="1:53" ht="15.75" customHeight="1">
      <c r="A376" s="1"/>
      <c r="B376" s="1"/>
      <c r="C376" s="1"/>
      <c r="D376" s="1"/>
      <c r="E376" s="1"/>
      <c r="F376" s="1"/>
      <c r="G376" s="1"/>
      <c r="H376" s="1"/>
      <c r="I376" s="1"/>
      <c r="J376" s="1"/>
      <c r="K376" s="118"/>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row>
    <row r="377" spans="1:53" ht="15.75" customHeight="1">
      <c r="A377" s="1"/>
      <c r="B377" s="1"/>
      <c r="C377" s="1"/>
      <c r="D377" s="1"/>
      <c r="E377" s="1"/>
      <c r="F377" s="1"/>
      <c r="G377" s="1"/>
      <c r="H377" s="1"/>
      <c r="I377" s="1"/>
      <c r="J377" s="1"/>
      <c r="K377" s="118"/>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row>
    <row r="378" spans="1:53" ht="15.75" customHeight="1">
      <c r="A378" s="1"/>
      <c r="B378" s="1"/>
      <c r="C378" s="1"/>
      <c r="D378" s="1"/>
      <c r="E378" s="1"/>
      <c r="F378" s="1"/>
      <c r="G378" s="1"/>
      <c r="H378" s="1"/>
      <c r="I378" s="1"/>
      <c r="J378" s="1"/>
      <c r="K378" s="118"/>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row>
    <row r="379" spans="1:53" ht="15.75" customHeight="1">
      <c r="A379" s="1"/>
      <c r="B379" s="1"/>
      <c r="C379" s="1"/>
      <c r="D379" s="1"/>
      <c r="E379" s="1"/>
      <c r="F379" s="1"/>
      <c r="G379" s="1"/>
      <c r="H379" s="1"/>
      <c r="I379" s="1"/>
      <c r="J379" s="1"/>
      <c r="K379" s="118"/>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row>
    <row r="380" spans="1:53" ht="15.75" customHeight="1">
      <c r="A380" s="1"/>
      <c r="B380" s="1"/>
      <c r="C380" s="1"/>
      <c r="D380" s="1"/>
      <c r="E380" s="1"/>
      <c r="F380" s="1"/>
      <c r="G380" s="1"/>
      <c r="H380" s="1"/>
      <c r="I380" s="1"/>
      <c r="J380" s="1"/>
      <c r="K380" s="118"/>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row>
    <row r="381" spans="1:53" ht="15.75" customHeight="1">
      <c r="A381" s="1"/>
      <c r="B381" s="1"/>
      <c r="C381" s="1"/>
      <c r="D381" s="1"/>
      <c r="E381" s="1"/>
      <c r="F381" s="1"/>
      <c r="G381" s="1"/>
      <c r="H381" s="1"/>
      <c r="I381" s="1"/>
      <c r="J381" s="1"/>
      <c r="K381" s="118"/>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row>
    <row r="382" spans="1:53" ht="15.75" customHeight="1">
      <c r="A382" s="1"/>
      <c r="B382" s="1"/>
      <c r="C382" s="1"/>
      <c r="D382" s="1"/>
      <c r="E382" s="1"/>
      <c r="F382" s="1"/>
      <c r="G382" s="1"/>
      <c r="H382" s="1"/>
      <c r="I382" s="1"/>
      <c r="J382" s="1"/>
      <c r="K382" s="118"/>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row>
    <row r="383" spans="1:53" ht="15.75" customHeight="1">
      <c r="A383" s="1"/>
      <c r="B383" s="1"/>
      <c r="C383" s="1"/>
      <c r="D383" s="1"/>
      <c r="E383" s="1"/>
      <c r="F383" s="1"/>
      <c r="G383" s="1"/>
      <c r="H383" s="1"/>
      <c r="I383" s="1"/>
      <c r="J383" s="1"/>
      <c r="K383" s="118"/>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row>
    <row r="384" spans="1:53" ht="15.75" customHeight="1">
      <c r="A384" s="1"/>
      <c r="B384" s="1"/>
      <c r="C384" s="1"/>
      <c r="D384" s="1"/>
      <c r="E384" s="1"/>
      <c r="F384" s="1"/>
      <c r="G384" s="1"/>
      <c r="H384" s="1"/>
      <c r="I384" s="1"/>
      <c r="J384" s="1"/>
      <c r="K384" s="118"/>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row>
    <row r="385" spans="1:53" ht="15.75" customHeight="1">
      <c r="A385" s="1"/>
      <c r="B385" s="1"/>
      <c r="C385" s="1"/>
      <c r="D385" s="1"/>
      <c r="E385" s="1"/>
      <c r="F385" s="1"/>
      <c r="G385" s="1"/>
      <c r="H385" s="1"/>
      <c r="I385" s="1"/>
      <c r="J385" s="1"/>
      <c r="K385" s="118"/>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row>
    <row r="386" spans="1:53" ht="15.75" customHeight="1">
      <c r="A386" s="1"/>
      <c r="B386" s="1"/>
      <c r="C386" s="1"/>
      <c r="D386" s="1"/>
      <c r="E386" s="1"/>
      <c r="F386" s="1"/>
      <c r="G386" s="1"/>
      <c r="H386" s="1"/>
      <c r="I386" s="1"/>
      <c r="J386" s="1"/>
      <c r="K386" s="118"/>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row>
    <row r="387" spans="1:53" ht="15.75" customHeight="1">
      <c r="A387" s="1"/>
      <c r="B387" s="1"/>
      <c r="C387" s="1"/>
      <c r="D387" s="1"/>
      <c r="E387" s="1"/>
      <c r="F387" s="1"/>
      <c r="G387" s="1"/>
      <c r="H387" s="1"/>
      <c r="I387" s="1"/>
      <c r="J387" s="1"/>
      <c r="K387" s="118"/>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row>
    <row r="388" spans="1:53" ht="15.75" customHeight="1">
      <c r="A388" s="1"/>
      <c r="B388" s="1"/>
      <c r="C388" s="1"/>
      <c r="D388" s="1"/>
      <c r="E388" s="1"/>
      <c r="F388" s="1"/>
      <c r="G388" s="1"/>
      <c r="H388" s="1"/>
      <c r="I388" s="1"/>
      <c r="J388" s="1"/>
      <c r="K388" s="118"/>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row>
    <row r="389" spans="1:53" ht="15.75" customHeight="1">
      <c r="A389" s="1"/>
      <c r="B389" s="1"/>
      <c r="C389" s="1"/>
      <c r="D389" s="1"/>
      <c r="E389" s="1"/>
      <c r="F389" s="1"/>
      <c r="G389" s="1"/>
      <c r="H389" s="1"/>
      <c r="I389" s="1"/>
      <c r="J389" s="1"/>
      <c r="K389" s="118"/>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row>
    <row r="390" spans="1:53" ht="15.75" customHeight="1">
      <c r="A390" s="1"/>
      <c r="B390" s="1"/>
      <c r="C390" s="1"/>
      <c r="D390" s="1"/>
      <c r="E390" s="1"/>
      <c r="F390" s="1"/>
      <c r="G390" s="1"/>
      <c r="H390" s="1"/>
      <c r="I390" s="1"/>
      <c r="J390" s="1"/>
      <c r="K390" s="118"/>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row>
    <row r="391" spans="1:53" ht="15.75" customHeight="1">
      <c r="A391" s="1"/>
      <c r="B391" s="1"/>
      <c r="C391" s="1"/>
      <c r="D391" s="1"/>
      <c r="E391" s="1"/>
      <c r="F391" s="1"/>
      <c r="G391" s="1"/>
      <c r="H391" s="1"/>
      <c r="I391" s="1"/>
      <c r="J391" s="1"/>
      <c r="K391" s="118"/>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row>
    <row r="392" spans="1:53" ht="15.75" customHeight="1">
      <c r="A392" s="1"/>
      <c r="B392" s="1"/>
      <c r="C392" s="1"/>
      <c r="D392" s="1"/>
      <c r="E392" s="1"/>
      <c r="F392" s="1"/>
      <c r="G392" s="1"/>
      <c r="H392" s="1"/>
      <c r="I392" s="1"/>
      <c r="J392" s="1"/>
      <c r="K392" s="118"/>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row>
    <row r="393" spans="1:53" ht="15.75" customHeight="1">
      <c r="A393" s="1"/>
      <c r="B393" s="1"/>
      <c r="C393" s="1"/>
      <c r="D393" s="1"/>
      <c r="E393" s="1"/>
      <c r="F393" s="1"/>
      <c r="G393" s="1"/>
      <c r="H393" s="1"/>
      <c r="I393" s="1"/>
      <c r="J393" s="1"/>
      <c r="K393" s="118"/>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row>
    <row r="394" spans="1:53" ht="15.75" customHeight="1">
      <c r="A394" s="1"/>
      <c r="B394" s="1"/>
      <c r="C394" s="1"/>
      <c r="D394" s="1"/>
      <c r="E394" s="1"/>
      <c r="F394" s="1"/>
      <c r="G394" s="1"/>
      <c r="H394" s="1"/>
      <c r="I394" s="1"/>
      <c r="J394" s="1"/>
      <c r="K394" s="118"/>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row>
    <row r="395" spans="1:53" ht="15.75" customHeight="1">
      <c r="A395" s="1"/>
      <c r="B395" s="1"/>
      <c r="C395" s="1"/>
      <c r="D395" s="1"/>
      <c r="E395" s="1"/>
      <c r="F395" s="1"/>
      <c r="G395" s="1"/>
      <c r="H395" s="1"/>
      <c r="I395" s="1"/>
      <c r="J395" s="1"/>
      <c r="K395" s="118"/>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row>
    <row r="396" spans="1:53" ht="15.75" customHeight="1">
      <c r="A396" s="1"/>
      <c r="B396" s="1"/>
      <c r="C396" s="1"/>
      <c r="D396" s="1"/>
      <c r="E396" s="1"/>
      <c r="F396" s="1"/>
      <c r="G396" s="1"/>
      <c r="H396" s="1"/>
      <c r="I396" s="1"/>
      <c r="J396" s="1"/>
      <c r="K396" s="118"/>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row>
    <row r="397" spans="1:53" ht="15.75" customHeight="1">
      <c r="A397" s="1"/>
      <c r="B397" s="1"/>
      <c r="C397" s="1"/>
      <c r="D397" s="1"/>
      <c r="E397" s="1"/>
      <c r="F397" s="1"/>
      <c r="G397" s="1"/>
      <c r="H397" s="1"/>
      <c r="I397" s="1"/>
      <c r="J397" s="1"/>
      <c r="K397" s="118"/>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row>
    <row r="398" spans="1:53" ht="15.75" customHeight="1">
      <c r="A398" s="1"/>
      <c r="B398" s="1"/>
      <c r="C398" s="1"/>
      <c r="D398" s="1"/>
      <c r="E398" s="1"/>
      <c r="F398" s="1"/>
      <c r="G398" s="1"/>
      <c r="H398" s="1"/>
      <c r="I398" s="1"/>
      <c r="J398" s="1"/>
      <c r="K398" s="118"/>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row>
    <row r="399" spans="1:53" ht="15.75" customHeight="1">
      <c r="A399" s="1"/>
      <c r="B399" s="1"/>
      <c r="C399" s="1"/>
      <c r="D399" s="1"/>
      <c r="E399" s="1"/>
      <c r="F399" s="1"/>
      <c r="G399" s="1"/>
      <c r="H399" s="1"/>
      <c r="I399" s="1"/>
      <c r="J399" s="1"/>
      <c r="K399" s="118"/>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row>
    <row r="400" spans="1:53" ht="15.75" customHeight="1">
      <c r="A400" s="1"/>
      <c r="B400" s="1"/>
      <c r="C400" s="1"/>
      <c r="D400" s="1"/>
      <c r="E400" s="1"/>
      <c r="F400" s="1"/>
      <c r="G400" s="1"/>
      <c r="H400" s="1"/>
      <c r="I400" s="1"/>
      <c r="J400" s="1"/>
      <c r="K400" s="118"/>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row>
    <row r="401" spans="1:53" ht="15.75" customHeight="1">
      <c r="A401" s="1"/>
      <c r="B401" s="1"/>
      <c r="C401" s="1"/>
      <c r="D401" s="1"/>
      <c r="E401" s="1"/>
      <c r="F401" s="1"/>
      <c r="G401" s="1"/>
      <c r="H401" s="1"/>
      <c r="I401" s="1"/>
      <c r="J401" s="1"/>
      <c r="K401" s="118"/>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row>
    <row r="402" spans="1:53" ht="15.75" customHeight="1">
      <c r="A402" s="1"/>
      <c r="B402" s="1"/>
      <c r="C402" s="1"/>
      <c r="D402" s="1"/>
      <c r="E402" s="1"/>
      <c r="F402" s="1"/>
      <c r="G402" s="1"/>
      <c r="H402" s="1"/>
      <c r="I402" s="1"/>
      <c r="J402" s="1"/>
      <c r="K402" s="118"/>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row>
    <row r="403" spans="1:53" ht="15.75" customHeight="1">
      <c r="A403" s="1"/>
      <c r="B403" s="1"/>
      <c r="C403" s="1"/>
      <c r="D403" s="1"/>
      <c r="E403" s="1"/>
      <c r="F403" s="1"/>
      <c r="G403" s="1"/>
      <c r="H403" s="1"/>
      <c r="I403" s="1"/>
      <c r="J403" s="1"/>
      <c r="K403" s="118"/>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row>
    <row r="404" spans="1:53" ht="15.75" customHeight="1">
      <c r="A404" s="1"/>
      <c r="B404" s="1"/>
      <c r="C404" s="1"/>
      <c r="D404" s="1"/>
      <c r="E404" s="1"/>
      <c r="F404" s="1"/>
      <c r="G404" s="1"/>
      <c r="H404" s="1"/>
      <c r="I404" s="1"/>
      <c r="J404" s="1"/>
      <c r="K404" s="118"/>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row>
    <row r="405" spans="1:53" ht="15.75" customHeight="1">
      <c r="A405" s="1"/>
      <c r="B405" s="1"/>
      <c r="C405" s="1"/>
      <c r="D405" s="1"/>
      <c r="E405" s="1"/>
      <c r="F405" s="1"/>
      <c r="G405" s="1"/>
      <c r="H405" s="1"/>
      <c r="I405" s="1"/>
      <c r="J405" s="1"/>
      <c r="K405" s="118"/>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row>
    <row r="406" spans="1:53" ht="15.75" customHeight="1">
      <c r="A406" s="1"/>
      <c r="B406" s="1"/>
      <c r="C406" s="1"/>
      <c r="D406" s="1"/>
      <c r="E406" s="1"/>
      <c r="F406" s="1"/>
      <c r="G406" s="1"/>
      <c r="H406" s="1"/>
      <c r="I406" s="1"/>
      <c r="J406" s="1"/>
      <c r="K406" s="118"/>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row>
    <row r="407" spans="1:53" ht="15.75" customHeight="1">
      <c r="A407" s="1"/>
      <c r="B407" s="1"/>
      <c r="C407" s="1"/>
      <c r="D407" s="1"/>
      <c r="E407" s="1"/>
      <c r="F407" s="1"/>
      <c r="G407" s="1"/>
      <c r="H407" s="1"/>
      <c r="I407" s="1"/>
      <c r="J407" s="1"/>
      <c r="K407" s="118"/>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row>
    <row r="408" spans="1:53" ht="15.75" customHeight="1">
      <c r="A408" s="1"/>
      <c r="B408" s="1"/>
      <c r="C408" s="1"/>
      <c r="D408" s="1"/>
      <c r="E408" s="1"/>
      <c r="F408" s="1"/>
      <c r="G408" s="1"/>
      <c r="H408" s="1"/>
      <c r="I408" s="1"/>
      <c r="J408" s="1"/>
      <c r="K408" s="118"/>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row>
    <row r="409" spans="1:53" ht="15.75" customHeight="1">
      <c r="A409" s="1"/>
      <c r="B409" s="1"/>
      <c r="C409" s="1"/>
      <c r="D409" s="1"/>
      <c r="E409" s="1"/>
      <c r="F409" s="1"/>
      <c r="G409" s="1"/>
      <c r="H409" s="1"/>
      <c r="I409" s="1"/>
      <c r="J409" s="1"/>
      <c r="K409" s="118"/>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row>
    <row r="410" spans="1:53" ht="15.75" customHeight="1">
      <c r="A410" s="1"/>
      <c r="B410" s="1"/>
      <c r="C410" s="1"/>
      <c r="D410" s="1"/>
      <c r="E410" s="1"/>
      <c r="F410" s="1"/>
      <c r="G410" s="1"/>
      <c r="H410" s="1"/>
      <c r="I410" s="1"/>
      <c r="J410" s="1"/>
      <c r="K410" s="118"/>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row>
    <row r="411" spans="1:53" ht="15.75" customHeight="1">
      <c r="A411" s="1"/>
      <c r="B411" s="1"/>
      <c r="C411" s="1"/>
      <c r="D411" s="1"/>
      <c r="E411" s="1"/>
      <c r="F411" s="1"/>
      <c r="G411" s="1"/>
      <c r="H411" s="1"/>
      <c r="I411" s="1"/>
      <c r="J411" s="1"/>
      <c r="K411" s="118"/>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row>
    <row r="412" spans="1:53" ht="15.75" customHeight="1">
      <c r="A412" s="1"/>
      <c r="B412" s="1"/>
      <c r="C412" s="1"/>
      <c r="D412" s="1"/>
      <c r="E412" s="1"/>
      <c r="F412" s="1"/>
      <c r="G412" s="1"/>
      <c r="H412" s="1"/>
      <c r="I412" s="1"/>
      <c r="J412" s="1"/>
      <c r="K412" s="118"/>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row>
    <row r="413" spans="1:53" ht="15.75" customHeight="1">
      <c r="A413" s="1"/>
      <c r="B413" s="1"/>
      <c r="C413" s="1"/>
      <c r="D413" s="1"/>
      <c r="E413" s="1"/>
      <c r="F413" s="1"/>
      <c r="G413" s="1"/>
      <c r="H413" s="1"/>
      <c r="I413" s="1"/>
      <c r="J413" s="1"/>
      <c r="K413" s="118"/>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row>
    <row r="414" spans="1:53" ht="15.75" customHeight="1">
      <c r="A414" s="1"/>
      <c r="B414" s="1"/>
      <c r="C414" s="1"/>
      <c r="D414" s="1"/>
      <c r="E414" s="1"/>
      <c r="F414" s="1"/>
      <c r="G414" s="1"/>
      <c r="H414" s="1"/>
      <c r="I414" s="1"/>
      <c r="J414" s="1"/>
      <c r="K414" s="118"/>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row>
    <row r="415" spans="1:53" ht="15.75" customHeight="1">
      <c r="A415" s="1"/>
      <c r="B415" s="1"/>
      <c r="C415" s="1"/>
      <c r="D415" s="1"/>
      <c r="E415" s="1"/>
      <c r="F415" s="1"/>
      <c r="G415" s="1"/>
      <c r="H415" s="1"/>
      <c r="I415" s="1"/>
      <c r="J415" s="1"/>
      <c r="K415" s="118"/>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row>
    <row r="416" spans="1:53" ht="15.75" customHeight="1">
      <c r="A416" s="1"/>
      <c r="B416" s="1"/>
      <c r="C416" s="1"/>
      <c r="D416" s="1"/>
      <c r="E416" s="1"/>
      <c r="F416" s="1"/>
      <c r="G416" s="1"/>
      <c r="H416" s="1"/>
      <c r="I416" s="1"/>
      <c r="J416" s="1"/>
      <c r="K416" s="118"/>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row>
    <row r="417" spans="1:53" ht="15.75" customHeight="1">
      <c r="A417" s="1"/>
      <c r="B417" s="1"/>
      <c r="C417" s="1"/>
      <c r="D417" s="1"/>
      <c r="E417" s="1"/>
      <c r="F417" s="1"/>
      <c r="G417" s="1"/>
      <c r="H417" s="1"/>
      <c r="I417" s="1"/>
      <c r="J417" s="1"/>
      <c r="K417" s="118"/>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row>
    <row r="418" spans="1:53" ht="15.75" customHeight="1">
      <c r="A418" s="1"/>
      <c r="B418" s="1"/>
      <c r="C418" s="1"/>
      <c r="D418" s="1"/>
      <c r="E418" s="1"/>
      <c r="F418" s="1"/>
      <c r="G418" s="1"/>
      <c r="H418" s="1"/>
      <c r="I418" s="1"/>
      <c r="J418" s="1"/>
      <c r="K418" s="118"/>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row>
    <row r="419" spans="1:53" ht="15.75" customHeight="1">
      <c r="A419" s="1"/>
      <c r="B419" s="1"/>
      <c r="C419" s="1"/>
      <c r="D419" s="1"/>
      <c r="E419" s="1"/>
      <c r="F419" s="1"/>
      <c r="G419" s="1"/>
      <c r="H419" s="1"/>
      <c r="I419" s="1"/>
      <c r="J419" s="1"/>
      <c r="K419" s="118"/>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row>
    <row r="420" spans="1:53" ht="15.75" customHeight="1">
      <c r="A420" s="1"/>
      <c r="B420" s="1"/>
      <c r="C420" s="1"/>
      <c r="D420" s="1"/>
      <c r="E420" s="1"/>
      <c r="F420" s="1"/>
      <c r="G420" s="1"/>
      <c r="H420" s="1"/>
      <c r="I420" s="1"/>
      <c r="J420" s="1"/>
      <c r="K420" s="118"/>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row>
    <row r="421" spans="1:53" ht="15.75" customHeight="1">
      <c r="A421" s="1"/>
      <c r="B421" s="1"/>
      <c r="C421" s="1"/>
      <c r="D421" s="1"/>
      <c r="E421" s="1"/>
      <c r="F421" s="1"/>
      <c r="G421" s="1"/>
      <c r="H421" s="1"/>
      <c r="I421" s="1"/>
      <c r="J421" s="1"/>
      <c r="K421" s="118"/>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row>
    <row r="422" spans="1:53" ht="15.75" customHeight="1">
      <c r="A422" s="1"/>
      <c r="B422" s="1"/>
      <c r="C422" s="1"/>
      <c r="D422" s="1"/>
      <c r="E422" s="1"/>
      <c r="F422" s="1"/>
      <c r="G422" s="1"/>
      <c r="H422" s="1"/>
      <c r="I422" s="1"/>
      <c r="J422" s="1"/>
      <c r="K422" s="118"/>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row>
    <row r="423" spans="1:53" ht="15.75" customHeight="1">
      <c r="A423" s="1"/>
      <c r="B423" s="1"/>
      <c r="C423" s="1"/>
      <c r="D423" s="1"/>
      <c r="E423" s="1"/>
      <c r="F423" s="1"/>
      <c r="G423" s="1"/>
      <c r="H423" s="1"/>
      <c r="I423" s="1"/>
      <c r="J423" s="1"/>
      <c r="K423" s="118"/>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row>
    <row r="424" spans="1:53" ht="15.75" customHeight="1">
      <c r="A424" s="1"/>
      <c r="B424" s="1"/>
      <c r="C424" s="1"/>
      <c r="D424" s="1"/>
      <c r="E424" s="1"/>
      <c r="F424" s="1"/>
      <c r="G424" s="1"/>
      <c r="H424" s="1"/>
      <c r="I424" s="1"/>
      <c r="J424" s="1"/>
      <c r="K424" s="118"/>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row>
    <row r="425" spans="1:53" ht="15.75" customHeight="1">
      <c r="A425" s="1"/>
      <c r="B425" s="1"/>
      <c r="C425" s="1"/>
      <c r="D425" s="1"/>
      <c r="E425" s="1"/>
      <c r="F425" s="1"/>
      <c r="G425" s="1"/>
      <c r="H425" s="1"/>
      <c r="I425" s="1"/>
      <c r="J425" s="1"/>
      <c r="K425" s="118"/>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row>
    <row r="426" spans="1:53" ht="15.75" customHeight="1">
      <c r="A426" s="1"/>
      <c r="B426" s="1"/>
      <c r="C426" s="1"/>
      <c r="D426" s="1"/>
      <c r="E426" s="1"/>
      <c r="F426" s="1"/>
      <c r="G426" s="1"/>
      <c r="H426" s="1"/>
      <c r="I426" s="1"/>
      <c r="J426" s="1"/>
      <c r="K426" s="118"/>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row>
    <row r="427" spans="1:53" ht="15.75" customHeight="1">
      <c r="A427" s="1"/>
      <c r="B427" s="1"/>
      <c r="C427" s="1"/>
      <c r="D427" s="1"/>
      <c r="E427" s="1"/>
      <c r="F427" s="1"/>
      <c r="G427" s="1"/>
      <c r="H427" s="1"/>
      <c r="I427" s="1"/>
      <c r="J427" s="1"/>
      <c r="K427" s="118"/>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row>
    <row r="428" spans="1:53" ht="15.75" customHeight="1">
      <c r="A428" s="1"/>
      <c r="B428" s="1"/>
      <c r="C428" s="1"/>
      <c r="D428" s="1"/>
      <c r="E428" s="1"/>
      <c r="F428" s="1"/>
      <c r="G428" s="1"/>
      <c r="H428" s="1"/>
      <c r="I428" s="1"/>
      <c r="J428" s="1"/>
      <c r="K428" s="118"/>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row>
    <row r="429" spans="1:53" ht="15.75" customHeight="1">
      <c r="A429" s="1"/>
      <c r="B429" s="1"/>
      <c r="C429" s="1"/>
      <c r="D429" s="1"/>
      <c r="E429" s="1"/>
      <c r="F429" s="1"/>
      <c r="G429" s="1"/>
      <c r="H429" s="1"/>
      <c r="I429" s="1"/>
      <c r="J429" s="1"/>
      <c r="K429" s="118"/>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row>
    <row r="430" spans="1:53" ht="15.75" customHeight="1">
      <c r="A430" s="1"/>
      <c r="B430" s="1"/>
      <c r="C430" s="1"/>
      <c r="D430" s="1"/>
      <c r="E430" s="1"/>
      <c r="F430" s="1"/>
      <c r="G430" s="1"/>
      <c r="H430" s="1"/>
      <c r="I430" s="1"/>
      <c r="J430" s="1"/>
      <c r="K430" s="118"/>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row>
    <row r="431" spans="1:53" ht="15.75" customHeight="1">
      <c r="A431" s="1"/>
      <c r="B431" s="1"/>
      <c r="C431" s="1"/>
      <c r="D431" s="1"/>
      <c r="E431" s="1"/>
      <c r="F431" s="1"/>
      <c r="G431" s="1"/>
      <c r="H431" s="1"/>
      <c r="I431" s="1"/>
      <c r="J431" s="1"/>
      <c r="K431" s="118"/>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row>
    <row r="432" spans="1:53" ht="15.75" customHeight="1">
      <c r="A432" s="1"/>
      <c r="B432" s="1"/>
      <c r="C432" s="1"/>
      <c r="D432" s="1"/>
      <c r="E432" s="1"/>
      <c r="F432" s="1"/>
      <c r="G432" s="1"/>
      <c r="H432" s="1"/>
      <c r="I432" s="1"/>
      <c r="J432" s="1"/>
      <c r="K432" s="118"/>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row>
    <row r="433" spans="1:53" ht="15.75" customHeight="1">
      <c r="A433" s="1"/>
      <c r="B433" s="1"/>
      <c r="C433" s="1"/>
      <c r="D433" s="1"/>
      <c r="E433" s="1"/>
      <c r="F433" s="1"/>
      <c r="G433" s="1"/>
      <c r="H433" s="1"/>
      <c r="I433" s="1"/>
      <c r="J433" s="1"/>
      <c r="K433" s="118"/>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row>
    <row r="434" spans="1:53" ht="15.75" customHeight="1">
      <c r="A434" s="1"/>
      <c r="B434" s="1"/>
      <c r="C434" s="1"/>
      <c r="D434" s="1"/>
      <c r="E434" s="1"/>
      <c r="F434" s="1"/>
      <c r="G434" s="1"/>
      <c r="H434" s="1"/>
      <c r="I434" s="1"/>
      <c r="J434" s="1"/>
      <c r="K434" s="118"/>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row>
    <row r="435" spans="1:53" ht="15.75" customHeight="1">
      <c r="A435" s="1"/>
      <c r="B435" s="1"/>
      <c r="C435" s="1"/>
      <c r="D435" s="1"/>
      <c r="E435" s="1"/>
      <c r="F435" s="1"/>
      <c r="G435" s="1"/>
      <c r="H435" s="1"/>
      <c r="I435" s="1"/>
      <c r="J435" s="1"/>
      <c r="K435" s="118"/>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row>
    <row r="436" spans="1:53" ht="15.75" customHeight="1">
      <c r="A436" s="1"/>
      <c r="B436" s="1"/>
      <c r="C436" s="1"/>
      <c r="D436" s="1"/>
      <c r="E436" s="1"/>
      <c r="F436" s="1"/>
      <c r="G436" s="1"/>
      <c r="H436" s="1"/>
      <c r="I436" s="1"/>
      <c r="J436" s="1"/>
      <c r="K436" s="118"/>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row>
    <row r="437" spans="1:53" ht="15.75" customHeight="1">
      <c r="A437" s="1"/>
      <c r="B437" s="1"/>
      <c r="C437" s="1"/>
      <c r="D437" s="1"/>
      <c r="E437" s="1"/>
      <c r="F437" s="1"/>
      <c r="G437" s="1"/>
      <c r="H437" s="1"/>
      <c r="I437" s="1"/>
      <c r="J437" s="1"/>
      <c r="K437" s="118"/>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row>
    <row r="438" spans="1:53" ht="15.75" customHeight="1">
      <c r="A438" s="1"/>
      <c r="B438" s="1"/>
      <c r="C438" s="1"/>
      <c r="D438" s="1"/>
      <c r="E438" s="1"/>
      <c r="F438" s="1"/>
      <c r="G438" s="1"/>
      <c r="H438" s="1"/>
      <c r="I438" s="1"/>
      <c r="J438" s="1"/>
      <c r="K438" s="118"/>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row>
    <row r="439" spans="1:53" ht="15.75" customHeight="1">
      <c r="A439" s="1"/>
      <c r="B439" s="1"/>
      <c r="C439" s="1"/>
      <c r="D439" s="1"/>
      <c r="E439" s="1"/>
      <c r="F439" s="1"/>
      <c r="G439" s="1"/>
      <c r="H439" s="1"/>
      <c r="I439" s="1"/>
      <c r="J439" s="1"/>
      <c r="K439" s="118"/>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row>
    <row r="440" spans="1:53" ht="15.75" customHeight="1">
      <c r="A440" s="1"/>
      <c r="B440" s="1"/>
      <c r="C440" s="1"/>
      <c r="D440" s="1"/>
      <c r="E440" s="1"/>
      <c r="F440" s="1"/>
      <c r="G440" s="1"/>
      <c r="H440" s="1"/>
      <c r="I440" s="1"/>
      <c r="J440" s="1"/>
      <c r="K440" s="118"/>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row>
    <row r="441" spans="1:53" ht="15.75" customHeight="1">
      <c r="A441" s="1"/>
      <c r="B441" s="1"/>
      <c r="C441" s="1"/>
      <c r="D441" s="1"/>
      <c r="E441" s="1"/>
      <c r="F441" s="1"/>
      <c r="G441" s="1"/>
      <c r="H441" s="1"/>
      <c r="I441" s="1"/>
      <c r="J441" s="1"/>
      <c r="K441" s="118"/>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row>
    <row r="442" spans="1:53" ht="15.75" customHeight="1">
      <c r="A442" s="1"/>
      <c r="B442" s="1"/>
      <c r="C442" s="1"/>
      <c r="D442" s="1"/>
      <c r="E442" s="1"/>
      <c r="F442" s="1"/>
      <c r="G442" s="1"/>
      <c r="H442" s="1"/>
      <c r="I442" s="1"/>
      <c r="J442" s="1"/>
      <c r="K442" s="118"/>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row>
    <row r="443" spans="1:53" ht="15.75" customHeight="1">
      <c r="A443" s="1"/>
      <c r="B443" s="1"/>
      <c r="C443" s="1"/>
      <c r="D443" s="1"/>
      <c r="E443" s="1"/>
      <c r="F443" s="1"/>
      <c r="G443" s="1"/>
      <c r="H443" s="1"/>
      <c r="I443" s="1"/>
      <c r="J443" s="1"/>
      <c r="K443" s="118"/>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row>
    <row r="444" spans="1:53" ht="15.75" customHeight="1">
      <c r="A444" s="1"/>
      <c r="B444" s="1"/>
      <c r="C444" s="1"/>
      <c r="D444" s="1"/>
      <c r="E444" s="1"/>
      <c r="F444" s="1"/>
      <c r="G444" s="1"/>
      <c r="H444" s="1"/>
      <c r="I444" s="1"/>
      <c r="J444" s="1"/>
      <c r="K444" s="118"/>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row>
    <row r="445" spans="1:53" ht="15.75" customHeight="1">
      <c r="A445" s="1"/>
      <c r="B445" s="1"/>
      <c r="C445" s="1"/>
      <c r="D445" s="1"/>
      <c r="E445" s="1"/>
      <c r="F445" s="1"/>
      <c r="G445" s="1"/>
      <c r="H445" s="1"/>
      <c r="I445" s="1"/>
      <c r="J445" s="1"/>
      <c r="K445" s="118"/>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row>
    <row r="446" spans="1:53" ht="15.75" customHeight="1">
      <c r="A446" s="1"/>
      <c r="B446" s="1"/>
      <c r="C446" s="1"/>
      <c r="D446" s="1"/>
      <c r="E446" s="1"/>
      <c r="F446" s="1"/>
      <c r="G446" s="1"/>
      <c r="H446" s="1"/>
      <c r="I446" s="1"/>
      <c r="J446" s="1"/>
      <c r="K446" s="118"/>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row>
    <row r="447" spans="1:53" ht="15.75" customHeight="1">
      <c r="A447" s="1"/>
      <c r="B447" s="1"/>
      <c r="C447" s="1"/>
      <c r="D447" s="1"/>
      <c r="E447" s="1"/>
      <c r="F447" s="1"/>
      <c r="G447" s="1"/>
      <c r="H447" s="1"/>
      <c r="I447" s="1"/>
      <c r="J447" s="1"/>
      <c r="K447" s="118"/>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row>
    <row r="448" spans="1:53" ht="15.75" customHeight="1">
      <c r="A448" s="1"/>
      <c r="B448" s="1"/>
      <c r="C448" s="1"/>
      <c r="D448" s="1"/>
      <c r="E448" s="1"/>
      <c r="F448" s="1"/>
      <c r="G448" s="1"/>
      <c r="H448" s="1"/>
      <c r="I448" s="1"/>
      <c r="J448" s="1"/>
      <c r="K448" s="118"/>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row>
    <row r="449" spans="1:53" ht="15.75" customHeight="1">
      <c r="A449" s="1"/>
      <c r="B449" s="1"/>
      <c r="C449" s="1"/>
      <c r="D449" s="1"/>
      <c r="E449" s="1"/>
      <c r="F449" s="1"/>
      <c r="G449" s="1"/>
      <c r="H449" s="1"/>
      <c r="I449" s="1"/>
      <c r="J449" s="1"/>
      <c r="K449" s="118"/>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row>
    <row r="450" spans="1:53" ht="15.75" customHeight="1">
      <c r="A450" s="1"/>
      <c r="B450" s="1"/>
      <c r="C450" s="1"/>
      <c r="D450" s="1"/>
      <c r="E450" s="1"/>
      <c r="F450" s="1"/>
      <c r="G450" s="1"/>
      <c r="H450" s="1"/>
      <c r="I450" s="1"/>
      <c r="J450" s="1"/>
      <c r="K450" s="118"/>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row>
    <row r="451" spans="1:53" ht="15.75" customHeight="1">
      <c r="A451" s="1"/>
      <c r="B451" s="1"/>
      <c r="C451" s="1"/>
      <c r="D451" s="1"/>
      <c r="E451" s="1"/>
      <c r="F451" s="1"/>
      <c r="G451" s="1"/>
      <c r="H451" s="1"/>
      <c r="I451" s="1"/>
      <c r="J451" s="1"/>
      <c r="K451" s="118"/>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row>
    <row r="452" spans="1:53" ht="15.75" customHeight="1">
      <c r="A452" s="1"/>
      <c r="B452" s="1"/>
      <c r="C452" s="1"/>
      <c r="D452" s="1"/>
      <c r="E452" s="1"/>
      <c r="F452" s="1"/>
      <c r="G452" s="1"/>
      <c r="H452" s="1"/>
      <c r="I452" s="1"/>
      <c r="J452" s="1"/>
      <c r="K452" s="118"/>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row>
    <row r="453" spans="1:53" ht="15.75" customHeight="1">
      <c r="A453" s="1"/>
      <c r="B453" s="1"/>
      <c r="C453" s="1"/>
      <c r="D453" s="1"/>
      <c r="E453" s="1"/>
      <c r="F453" s="1"/>
      <c r="G453" s="1"/>
      <c r="H453" s="1"/>
      <c r="I453" s="1"/>
      <c r="J453" s="1"/>
      <c r="K453" s="118"/>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row>
    <row r="454" spans="1:53" ht="15.75" customHeight="1">
      <c r="A454" s="1"/>
      <c r="B454" s="1"/>
      <c r="C454" s="1"/>
      <c r="D454" s="1"/>
      <c r="E454" s="1"/>
      <c r="F454" s="1"/>
      <c r="G454" s="1"/>
      <c r="H454" s="1"/>
      <c r="I454" s="1"/>
      <c r="J454" s="1"/>
      <c r="K454" s="118"/>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row>
    <row r="455" spans="1:53" ht="15.75" customHeight="1">
      <c r="A455" s="1"/>
      <c r="B455" s="1"/>
      <c r="C455" s="1"/>
      <c r="D455" s="1"/>
      <c r="E455" s="1"/>
      <c r="F455" s="1"/>
      <c r="G455" s="1"/>
      <c r="H455" s="1"/>
      <c r="I455" s="1"/>
      <c r="J455" s="1"/>
      <c r="K455" s="118"/>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row>
    <row r="456" spans="1:53" ht="15.75" customHeight="1">
      <c r="A456" s="1"/>
      <c r="B456" s="1"/>
      <c r="C456" s="1"/>
      <c r="D456" s="1"/>
      <c r="E456" s="1"/>
      <c r="F456" s="1"/>
      <c r="G456" s="1"/>
      <c r="H456" s="1"/>
      <c r="I456" s="1"/>
      <c r="J456" s="1"/>
      <c r="K456" s="118"/>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row>
    <row r="457" spans="1:53" ht="15.75" customHeight="1">
      <c r="A457" s="1"/>
      <c r="B457" s="1"/>
      <c r="C457" s="1"/>
      <c r="D457" s="1"/>
      <c r="E457" s="1"/>
      <c r="F457" s="1"/>
      <c r="G457" s="1"/>
      <c r="H457" s="1"/>
      <c r="I457" s="1"/>
      <c r="J457" s="1"/>
      <c r="K457" s="118"/>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row>
    <row r="458" spans="1:53" ht="15.75" customHeight="1">
      <c r="A458" s="1"/>
      <c r="B458" s="1"/>
      <c r="C458" s="1"/>
      <c r="D458" s="1"/>
      <c r="E458" s="1"/>
      <c r="F458" s="1"/>
      <c r="G458" s="1"/>
      <c r="H458" s="1"/>
      <c r="I458" s="1"/>
      <c r="J458" s="1"/>
      <c r="K458" s="118"/>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row>
    <row r="459" spans="1:53" ht="15.75" customHeight="1">
      <c r="A459" s="1"/>
      <c r="B459" s="1"/>
      <c r="C459" s="1"/>
      <c r="D459" s="1"/>
      <c r="E459" s="1"/>
      <c r="F459" s="1"/>
      <c r="G459" s="1"/>
      <c r="H459" s="1"/>
      <c r="I459" s="1"/>
      <c r="J459" s="1"/>
      <c r="K459" s="118"/>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row>
    <row r="460" spans="1:53" ht="15.75" customHeight="1">
      <c r="A460" s="1"/>
      <c r="B460" s="1"/>
      <c r="C460" s="1"/>
      <c r="D460" s="1"/>
      <c r="E460" s="1"/>
      <c r="F460" s="1"/>
      <c r="G460" s="1"/>
      <c r="H460" s="1"/>
      <c r="I460" s="1"/>
      <c r="J460" s="1"/>
      <c r="K460" s="118"/>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row>
    <row r="461" spans="1:53" ht="15.75" customHeight="1">
      <c r="A461" s="1"/>
      <c r="B461" s="1"/>
      <c r="C461" s="1"/>
      <c r="D461" s="1"/>
      <c r="E461" s="1"/>
      <c r="F461" s="1"/>
      <c r="G461" s="1"/>
      <c r="H461" s="1"/>
      <c r="I461" s="1"/>
      <c r="J461" s="1"/>
      <c r="K461" s="118"/>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row>
    <row r="462" spans="1:53" ht="15.75" customHeight="1">
      <c r="A462" s="1"/>
      <c r="B462" s="1"/>
      <c r="C462" s="1"/>
      <c r="D462" s="1"/>
      <c r="E462" s="1"/>
      <c r="F462" s="1"/>
      <c r="G462" s="1"/>
      <c r="H462" s="1"/>
      <c r="I462" s="1"/>
      <c r="J462" s="1"/>
      <c r="K462" s="118"/>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row>
    <row r="463" spans="1:53" ht="15.75" customHeight="1">
      <c r="A463" s="1"/>
      <c r="B463" s="1"/>
      <c r="C463" s="1"/>
      <c r="D463" s="1"/>
      <c r="E463" s="1"/>
      <c r="F463" s="1"/>
      <c r="G463" s="1"/>
      <c r="H463" s="1"/>
      <c r="I463" s="1"/>
      <c r="J463" s="1"/>
      <c r="K463" s="118"/>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row>
    <row r="464" spans="1:53" ht="15.75" customHeight="1">
      <c r="A464" s="1"/>
      <c r="B464" s="1"/>
      <c r="C464" s="1"/>
      <c r="D464" s="1"/>
      <c r="E464" s="1"/>
      <c r="F464" s="1"/>
      <c r="G464" s="1"/>
      <c r="H464" s="1"/>
      <c r="I464" s="1"/>
      <c r="J464" s="1"/>
      <c r="K464" s="118"/>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row>
    <row r="465" spans="1:53" ht="15.75" customHeight="1">
      <c r="A465" s="1"/>
      <c r="B465" s="1"/>
      <c r="C465" s="1"/>
      <c r="D465" s="1"/>
      <c r="E465" s="1"/>
      <c r="F465" s="1"/>
      <c r="G465" s="1"/>
      <c r="H465" s="1"/>
      <c r="I465" s="1"/>
      <c r="J465" s="1"/>
      <c r="K465" s="118"/>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row>
    <row r="466" spans="1:53" ht="15.75" customHeight="1">
      <c r="A466" s="1"/>
      <c r="B466" s="1"/>
      <c r="C466" s="1"/>
      <c r="D466" s="1"/>
      <c r="E466" s="1"/>
      <c r="F466" s="1"/>
      <c r="G466" s="1"/>
      <c r="H466" s="1"/>
      <c r="I466" s="1"/>
      <c r="J466" s="1"/>
      <c r="K466" s="118"/>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row>
    <row r="467" spans="1:53" ht="15.75" customHeight="1">
      <c r="A467" s="1"/>
      <c r="B467" s="1"/>
      <c r="C467" s="1"/>
      <c r="D467" s="1"/>
      <c r="E467" s="1"/>
      <c r="F467" s="1"/>
      <c r="G467" s="1"/>
      <c r="H467" s="1"/>
      <c r="I467" s="1"/>
      <c r="J467" s="1"/>
      <c r="K467" s="118"/>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row>
    <row r="468" spans="1:53" ht="15.75" customHeight="1">
      <c r="A468" s="1"/>
      <c r="B468" s="1"/>
      <c r="C468" s="1"/>
      <c r="D468" s="1"/>
      <c r="E468" s="1"/>
      <c r="F468" s="1"/>
      <c r="G468" s="1"/>
      <c r="H468" s="1"/>
      <c r="I468" s="1"/>
      <c r="J468" s="1"/>
      <c r="K468" s="118"/>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row>
    <row r="469" spans="1:53" ht="15.75" customHeight="1">
      <c r="A469" s="1"/>
      <c r="B469" s="1"/>
      <c r="C469" s="1"/>
      <c r="D469" s="1"/>
      <c r="E469" s="1"/>
      <c r="F469" s="1"/>
      <c r="G469" s="1"/>
      <c r="H469" s="1"/>
      <c r="I469" s="1"/>
      <c r="J469" s="1"/>
      <c r="K469" s="118"/>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row>
    <row r="470" spans="1:53" ht="15.75" customHeight="1">
      <c r="A470" s="1"/>
      <c r="B470" s="1"/>
      <c r="C470" s="1"/>
      <c r="D470" s="1"/>
      <c r="E470" s="1"/>
      <c r="F470" s="1"/>
      <c r="G470" s="1"/>
      <c r="H470" s="1"/>
      <c r="I470" s="1"/>
      <c r="J470" s="1"/>
      <c r="K470" s="118"/>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row>
    <row r="471" spans="1:53" ht="15.75" customHeight="1">
      <c r="A471" s="1"/>
      <c r="B471" s="1"/>
      <c r="C471" s="1"/>
      <c r="D471" s="1"/>
      <c r="E471" s="1"/>
      <c r="F471" s="1"/>
      <c r="G471" s="1"/>
      <c r="H471" s="1"/>
      <c r="I471" s="1"/>
      <c r="J471" s="1"/>
      <c r="K471" s="118"/>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row>
    <row r="472" spans="1:53" ht="15.75" customHeight="1">
      <c r="A472" s="1"/>
      <c r="B472" s="1"/>
      <c r="C472" s="1"/>
      <c r="D472" s="1"/>
      <c r="E472" s="1"/>
      <c r="F472" s="1"/>
      <c r="G472" s="1"/>
      <c r="H472" s="1"/>
      <c r="I472" s="1"/>
      <c r="J472" s="1"/>
      <c r="K472" s="118"/>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row>
    <row r="473" spans="1:53" ht="15.75" customHeight="1">
      <c r="A473" s="1"/>
      <c r="B473" s="1"/>
      <c r="C473" s="1"/>
      <c r="D473" s="1"/>
      <c r="E473" s="1"/>
      <c r="F473" s="1"/>
      <c r="G473" s="1"/>
      <c r="H473" s="1"/>
      <c r="I473" s="1"/>
      <c r="J473" s="1"/>
      <c r="K473" s="118"/>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row>
    <row r="474" spans="1:53" ht="15.75" customHeight="1">
      <c r="A474" s="1"/>
      <c r="B474" s="1"/>
      <c r="C474" s="1"/>
      <c r="D474" s="1"/>
      <c r="E474" s="1"/>
      <c r="F474" s="1"/>
      <c r="G474" s="1"/>
      <c r="H474" s="1"/>
      <c r="I474" s="1"/>
      <c r="J474" s="1"/>
      <c r="K474" s="118"/>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row>
    <row r="475" spans="1:53" ht="15.75" customHeight="1">
      <c r="A475" s="1"/>
      <c r="B475" s="1"/>
      <c r="C475" s="1"/>
      <c r="D475" s="1"/>
      <c r="E475" s="1"/>
      <c r="F475" s="1"/>
      <c r="G475" s="1"/>
      <c r="H475" s="1"/>
      <c r="I475" s="1"/>
      <c r="J475" s="1"/>
      <c r="K475" s="118"/>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row>
    <row r="476" spans="1:53" ht="15.75" customHeight="1">
      <c r="A476" s="1"/>
      <c r="B476" s="1"/>
      <c r="C476" s="1"/>
      <c r="D476" s="1"/>
      <c r="E476" s="1"/>
      <c r="F476" s="1"/>
      <c r="G476" s="1"/>
      <c r="H476" s="1"/>
      <c r="I476" s="1"/>
      <c r="J476" s="1"/>
      <c r="K476" s="118"/>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row>
    <row r="477" spans="1:53" ht="15.75" customHeight="1">
      <c r="A477" s="1"/>
      <c r="B477" s="1"/>
      <c r="C477" s="1"/>
      <c r="D477" s="1"/>
      <c r="E477" s="1"/>
      <c r="F477" s="1"/>
      <c r="G477" s="1"/>
      <c r="H477" s="1"/>
      <c r="I477" s="1"/>
      <c r="J477" s="1"/>
      <c r="K477" s="118"/>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row>
    <row r="478" spans="1:53" ht="15.75" customHeight="1">
      <c r="A478" s="1"/>
      <c r="B478" s="1"/>
      <c r="C478" s="1"/>
      <c r="D478" s="1"/>
      <c r="E478" s="1"/>
      <c r="F478" s="1"/>
      <c r="G478" s="1"/>
      <c r="H478" s="1"/>
      <c r="I478" s="1"/>
      <c r="J478" s="1"/>
      <c r="K478" s="118"/>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row>
    <row r="479" spans="1:53" ht="15.75" customHeight="1">
      <c r="A479" s="1"/>
      <c r="B479" s="1"/>
      <c r="C479" s="1"/>
      <c r="D479" s="1"/>
      <c r="E479" s="1"/>
      <c r="F479" s="1"/>
      <c r="G479" s="1"/>
      <c r="H479" s="1"/>
      <c r="I479" s="1"/>
      <c r="J479" s="1"/>
      <c r="K479" s="118"/>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row>
    <row r="480" spans="1:53" ht="15.75" customHeight="1">
      <c r="A480" s="1"/>
      <c r="B480" s="1"/>
      <c r="C480" s="1"/>
      <c r="D480" s="1"/>
      <c r="E480" s="1"/>
      <c r="F480" s="1"/>
      <c r="G480" s="1"/>
      <c r="H480" s="1"/>
      <c r="I480" s="1"/>
      <c r="J480" s="1"/>
      <c r="K480" s="118"/>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row>
    <row r="481" spans="1:53" ht="15.75" customHeight="1">
      <c r="A481" s="1"/>
      <c r="B481" s="1"/>
      <c r="C481" s="1"/>
      <c r="D481" s="1"/>
      <c r="E481" s="1"/>
      <c r="F481" s="1"/>
      <c r="G481" s="1"/>
      <c r="H481" s="1"/>
      <c r="I481" s="1"/>
      <c r="J481" s="1"/>
      <c r="K481" s="118"/>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row>
    <row r="482" spans="1:53" ht="15.75" customHeight="1">
      <c r="A482" s="1"/>
      <c r="B482" s="1"/>
      <c r="C482" s="1"/>
      <c r="D482" s="1"/>
      <c r="E482" s="1"/>
      <c r="F482" s="1"/>
      <c r="G482" s="1"/>
      <c r="H482" s="1"/>
      <c r="I482" s="1"/>
      <c r="J482" s="1"/>
      <c r="K482" s="118"/>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row>
    <row r="483" spans="1:53" ht="15.75" customHeight="1">
      <c r="A483" s="1"/>
      <c r="B483" s="1"/>
      <c r="C483" s="1"/>
      <c r="D483" s="1"/>
      <c r="E483" s="1"/>
      <c r="F483" s="1"/>
      <c r="G483" s="1"/>
      <c r="H483" s="1"/>
      <c r="I483" s="1"/>
      <c r="J483" s="1"/>
      <c r="K483" s="118"/>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row>
    <row r="484" spans="1:53" ht="15.75" customHeight="1">
      <c r="A484" s="1"/>
      <c r="B484" s="1"/>
      <c r="C484" s="1"/>
      <c r="D484" s="1"/>
      <c r="E484" s="1"/>
      <c r="F484" s="1"/>
      <c r="G484" s="1"/>
      <c r="H484" s="1"/>
      <c r="I484" s="1"/>
      <c r="J484" s="1"/>
      <c r="K484" s="118"/>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row>
    <row r="485" spans="1:53" ht="15.75" customHeight="1">
      <c r="A485" s="1"/>
      <c r="B485" s="1"/>
      <c r="C485" s="1"/>
      <c r="D485" s="1"/>
      <c r="E485" s="1"/>
      <c r="F485" s="1"/>
      <c r="G485" s="1"/>
      <c r="H485" s="1"/>
      <c r="I485" s="1"/>
      <c r="J485" s="1"/>
      <c r="K485" s="118"/>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row>
    <row r="486" spans="1:53" ht="15.75" customHeight="1">
      <c r="A486" s="1"/>
      <c r="B486" s="1"/>
      <c r="C486" s="1"/>
      <c r="D486" s="1"/>
      <c r="E486" s="1"/>
      <c r="F486" s="1"/>
      <c r="G486" s="1"/>
      <c r="H486" s="1"/>
      <c r="I486" s="1"/>
      <c r="J486" s="1"/>
      <c r="K486" s="118"/>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row>
    <row r="487" spans="1:53" ht="15.75" customHeight="1">
      <c r="A487" s="1"/>
      <c r="B487" s="1"/>
      <c r="C487" s="1"/>
      <c r="D487" s="1"/>
      <c r="E487" s="1"/>
      <c r="F487" s="1"/>
      <c r="G487" s="1"/>
      <c r="H487" s="1"/>
      <c r="I487" s="1"/>
      <c r="J487" s="1"/>
      <c r="K487" s="118"/>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row>
    <row r="488" spans="1:53" ht="15.75" customHeight="1">
      <c r="A488" s="1"/>
      <c r="B488" s="1"/>
      <c r="C488" s="1"/>
      <c r="D488" s="1"/>
      <c r="E488" s="1"/>
      <c r="F488" s="1"/>
      <c r="G488" s="1"/>
      <c r="H488" s="1"/>
      <c r="I488" s="1"/>
      <c r="J488" s="1"/>
      <c r="K488" s="118"/>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row>
    <row r="489" spans="1:53" ht="15.75" customHeight="1">
      <c r="A489" s="1"/>
      <c r="B489" s="1"/>
      <c r="C489" s="1"/>
      <c r="D489" s="1"/>
      <c r="E489" s="1"/>
      <c r="F489" s="1"/>
      <c r="G489" s="1"/>
      <c r="H489" s="1"/>
      <c r="I489" s="1"/>
      <c r="J489" s="1"/>
      <c r="K489" s="118"/>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row>
    <row r="490" spans="1:53" ht="15.75" customHeight="1">
      <c r="A490" s="1"/>
      <c r="B490" s="1"/>
      <c r="C490" s="1"/>
      <c r="D490" s="1"/>
      <c r="E490" s="1"/>
      <c r="F490" s="1"/>
      <c r="G490" s="1"/>
      <c r="H490" s="1"/>
      <c r="I490" s="1"/>
      <c r="J490" s="1"/>
      <c r="K490" s="118"/>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row>
    <row r="491" spans="1:53" ht="15.75" customHeight="1">
      <c r="A491" s="1"/>
      <c r="B491" s="1"/>
      <c r="C491" s="1"/>
      <c r="D491" s="1"/>
      <c r="E491" s="1"/>
      <c r="F491" s="1"/>
      <c r="G491" s="1"/>
      <c r="H491" s="1"/>
      <c r="I491" s="1"/>
      <c r="J491" s="1"/>
      <c r="K491" s="118"/>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row>
    <row r="492" spans="1:53" ht="15.75" customHeight="1">
      <c r="A492" s="1"/>
      <c r="B492" s="1"/>
      <c r="C492" s="1"/>
      <c r="D492" s="1"/>
      <c r="E492" s="1"/>
      <c r="F492" s="1"/>
      <c r="G492" s="1"/>
      <c r="H492" s="1"/>
      <c r="I492" s="1"/>
      <c r="J492" s="1"/>
      <c r="K492" s="118"/>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row>
    <row r="493" spans="1:53" ht="15.75" customHeight="1">
      <c r="A493" s="1"/>
      <c r="B493" s="1"/>
      <c r="C493" s="1"/>
      <c r="D493" s="1"/>
      <c r="E493" s="1"/>
      <c r="F493" s="1"/>
      <c r="G493" s="1"/>
      <c r="H493" s="1"/>
      <c r="I493" s="1"/>
      <c r="J493" s="1"/>
      <c r="K493" s="118"/>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row>
    <row r="494" spans="1:53" ht="15.75" customHeight="1">
      <c r="A494" s="1"/>
      <c r="B494" s="1"/>
      <c r="C494" s="1"/>
      <c r="D494" s="1"/>
      <c r="E494" s="1"/>
      <c r="F494" s="1"/>
      <c r="G494" s="1"/>
      <c r="H494" s="1"/>
      <c r="I494" s="1"/>
      <c r="J494" s="1"/>
      <c r="K494" s="118"/>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row>
    <row r="495" spans="1:53" ht="15.75" customHeight="1">
      <c r="A495" s="1"/>
      <c r="B495" s="1"/>
      <c r="C495" s="1"/>
      <c r="D495" s="1"/>
      <c r="E495" s="1"/>
      <c r="F495" s="1"/>
      <c r="G495" s="1"/>
      <c r="H495" s="1"/>
      <c r="I495" s="1"/>
      <c r="J495" s="1"/>
      <c r="K495" s="118"/>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row>
    <row r="496" spans="1:53" ht="15.75" customHeight="1">
      <c r="A496" s="1"/>
      <c r="B496" s="1"/>
      <c r="C496" s="1"/>
      <c r="D496" s="1"/>
      <c r="E496" s="1"/>
      <c r="F496" s="1"/>
      <c r="G496" s="1"/>
      <c r="H496" s="1"/>
      <c r="I496" s="1"/>
      <c r="J496" s="1"/>
      <c r="K496" s="118"/>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row>
    <row r="497" spans="1:53" ht="15.75" customHeight="1">
      <c r="A497" s="1"/>
      <c r="B497" s="1"/>
      <c r="C497" s="1"/>
      <c r="D497" s="1"/>
      <c r="E497" s="1"/>
      <c r="F497" s="1"/>
      <c r="G497" s="1"/>
      <c r="H497" s="1"/>
      <c r="I497" s="1"/>
      <c r="J497" s="1"/>
      <c r="K497" s="118"/>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row>
    <row r="498" spans="1:53" ht="15.75" customHeight="1">
      <c r="A498" s="1"/>
      <c r="B498" s="1"/>
      <c r="C498" s="1"/>
      <c r="D498" s="1"/>
      <c r="E498" s="1"/>
      <c r="F498" s="1"/>
      <c r="G498" s="1"/>
      <c r="H498" s="1"/>
      <c r="I498" s="1"/>
      <c r="J498" s="1"/>
      <c r="K498" s="118"/>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row>
    <row r="499" spans="1:53" ht="15.75" customHeight="1">
      <c r="A499" s="1"/>
      <c r="B499" s="1"/>
      <c r="C499" s="1"/>
      <c r="D499" s="1"/>
      <c r="E499" s="1"/>
      <c r="F499" s="1"/>
      <c r="G499" s="1"/>
      <c r="H499" s="1"/>
      <c r="I499" s="1"/>
      <c r="J499" s="1"/>
      <c r="K499" s="118"/>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row>
    <row r="500" spans="1:53" ht="15.75" customHeight="1">
      <c r="A500" s="1"/>
      <c r="B500" s="1"/>
      <c r="C500" s="1"/>
      <c r="D500" s="1"/>
      <c r="E500" s="1"/>
      <c r="F500" s="1"/>
      <c r="G500" s="1"/>
      <c r="H500" s="1"/>
      <c r="I500" s="1"/>
      <c r="J500" s="1"/>
      <c r="K500" s="118"/>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row>
    <row r="501" spans="1:53" ht="15.75" customHeight="1">
      <c r="A501" s="1"/>
      <c r="B501" s="1"/>
      <c r="C501" s="1"/>
      <c r="D501" s="1"/>
      <c r="E501" s="1"/>
      <c r="F501" s="1"/>
      <c r="G501" s="1"/>
      <c r="H501" s="1"/>
      <c r="I501" s="1"/>
      <c r="J501" s="1"/>
      <c r="K501" s="118"/>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row>
    <row r="502" spans="1:53" ht="15.75" customHeight="1">
      <c r="A502" s="1"/>
      <c r="B502" s="1"/>
      <c r="C502" s="1"/>
      <c r="D502" s="1"/>
      <c r="E502" s="1"/>
      <c r="F502" s="1"/>
      <c r="G502" s="1"/>
      <c r="H502" s="1"/>
      <c r="I502" s="1"/>
      <c r="J502" s="1"/>
      <c r="K502" s="118"/>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row>
    <row r="503" spans="1:53" ht="15.75" customHeight="1">
      <c r="A503" s="1"/>
      <c r="B503" s="1"/>
      <c r="C503" s="1"/>
      <c r="D503" s="1"/>
      <c r="E503" s="1"/>
      <c r="F503" s="1"/>
      <c r="G503" s="1"/>
      <c r="H503" s="1"/>
      <c r="I503" s="1"/>
      <c r="J503" s="1"/>
      <c r="K503" s="118"/>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row>
    <row r="504" spans="1:53" ht="15.75" customHeight="1">
      <c r="A504" s="1"/>
      <c r="B504" s="1"/>
      <c r="C504" s="1"/>
      <c r="D504" s="1"/>
      <c r="E504" s="1"/>
      <c r="F504" s="1"/>
      <c r="G504" s="1"/>
      <c r="H504" s="1"/>
      <c r="I504" s="1"/>
      <c r="J504" s="1"/>
      <c r="K504" s="118"/>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row>
    <row r="505" spans="1:53" ht="15.75" customHeight="1">
      <c r="A505" s="1"/>
      <c r="B505" s="1"/>
      <c r="C505" s="1"/>
      <c r="D505" s="1"/>
      <c r="E505" s="1"/>
      <c r="F505" s="1"/>
      <c r="G505" s="1"/>
      <c r="H505" s="1"/>
      <c r="I505" s="1"/>
      <c r="J505" s="1"/>
      <c r="K505" s="118"/>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row>
    <row r="506" spans="1:53" ht="15.75" customHeight="1">
      <c r="A506" s="1"/>
      <c r="B506" s="1"/>
      <c r="C506" s="1"/>
      <c r="D506" s="1"/>
      <c r="E506" s="1"/>
      <c r="F506" s="1"/>
      <c r="G506" s="1"/>
      <c r="H506" s="1"/>
      <c r="I506" s="1"/>
      <c r="J506" s="1"/>
      <c r="K506" s="118"/>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row>
    <row r="507" spans="1:53" ht="15.75" customHeight="1">
      <c r="A507" s="1"/>
      <c r="B507" s="1"/>
      <c r="C507" s="1"/>
      <c r="D507" s="1"/>
      <c r="E507" s="1"/>
      <c r="F507" s="1"/>
      <c r="G507" s="1"/>
      <c r="H507" s="1"/>
      <c r="I507" s="1"/>
      <c r="J507" s="1"/>
      <c r="K507" s="118"/>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row>
    <row r="508" spans="1:53" ht="15.75" customHeight="1">
      <c r="A508" s="1"/>
      <c r="B508" s="1"/>
      <c r="C508" s="1"/>
      <c r="D508" s="1"/>
      <c r="E508" s="1"/>
      <c r="F508" s="1"/>
      <c r="G508" s="1"/>
      <c r="H508" s="1"/>
      <c r="I508" s="1"/>
      <c r="J508" s="1"/>
      <c r="K508" s="118"/>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row>
    <row r="509" spans="1:53" ht="15.75" customHeight="1">
      <c r="A509" s="1"/>
      <c r="B509" s="1"/>
      <c r="C509" s="1"/>
      <c r="D509" s="1"/>
      <c r="E509" s="1"/>
      <c r="F509" s="1"/>
      <c r="G509" s="1"/>
      <c r="H509" s="1"/>
      <c r="I509" s="1"/>
      <c r="J509" s="1"/>
      <c r="K509" s="118"/>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row>
    <row r="510" spans="1:53" ht="15.75" customHeight="1">
      <c r="A510" s="1"/>
      <c r="B510" s="1"/>
      <c r="C510" s="1"/>
      <c r="D510" s="1"/>
      <c r="E510" s="1"/>
      <c r="F510" s="1"/>
      <c r="G510" s="1"/>
      <c r="H510" s="1"/>
      <c r="I510" s="1"/>
      <c r="J510" s="1"/>
      <c r="K510" s="118"/>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row>
    <row r="511" spans="1:53" ht="15.75" customHeight="1">
      <c r="A511" s="1"/>
      <c r="B511" s="1"/>
      <c r="C511" s="1"/>
      <c r="D511" s="1"/>
      <c r="E511" s="1"/>
      <c r="F511" s="1"/>
      <c r="G511" s="1"/>
      <c r="H511" s="1"/>
      <c r="I511" s="1"/>
      <c r="J511" s="1"/>
      <c r="K511" s="118"/>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row>
    <row r="512" spans="1:53" ht="15.75" customHeight="1">
      <c r="A512" s="1"/>
      <c r="B512" s="1"/>
      <c r="C512" s="1"/>
      <c r="D512" s="1"/>
      <c r="E512" s="1"/>
      <c r="F512" s="1"/>
      <c r="G512" s="1"/>
      <c r="H512" s="1"/>
      <c r="I512" s="1"/>
      <c r="J512" s="1"/>
      <c r="K512" s="118"/>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row>
    <row r="513" spans="1:53" ht="15.75" customHeight="1">
      <c r="A513" s="1"/>
      <c r="B513" s="1"/>
      <c r="C513" s="1"/>
      <c r="D513" s="1"/>
      <c r="E513" s="1"/>
      <c r="F513" s="1"/>
      <c r="G513" s="1"/>
      <c r="H513" s="1"/>
      <c r="I513" s="1"/>
      <c r="J513" s="1"/>
      <c r="K513" s="118"/>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row>
    <row r="514" spans="1:53" ht="15.75" customHeight="1">
      <c r="A514" s="1"/>
      <c r="B514" s="1"/>
      <c r="C514" s="1"/>
      <c r="D514" s="1"/>
      <c r="E514" s="1"/>
      <c r="F514" s="1"/>
      <c r="G514" s="1"/>
      <c r="H514" s="1"/>
      <c r="I514" s="1"/>
      <c r="J514" s="1"/>
      <c r="K514" s="118"/>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row>
    <row r="515" spans="1:53" ht="15.75" customHeight="1">
      <c r="A515" s="1"/>
      <c r="B515" s="1"/>
      <c r="C515" s="1"/>
      <c r="D515" s="1"/>
      <c r="E515" s="1"/>
      <c r="F515" s="1"/>
      <c r="G515" s="1"/>
      <c r="H515" s="1"/>
      <c r="I515" s="1"/>
      <c r="J515" s="1"/>
      <c r="K515" s="118"/>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row>
    <row r="516" spans="1:53" ht="15.75" customHeight="1">
      <c r="A516" s="1"/>
      <c r="B516" s="1"/>
      <c r="C516" s="1"/>
      <c r="D516" s="1"/>
      <c r="E516" s="1"/>
      <c r="F516" s="1"/>
      <c r="G516" s="1"/>
      <c r="H516" s="1"/>
      <c r="I516" s="1"/>
      <c r="J516" s="1"/>
      <c r="K516" s="118"/>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row>
    <row r="517" spans="1:53" ht="15.75" customHeight="1">
      <c r="A517" s="1"/>
      <c r="B517" s="1"/>
      <c r="C517" s="1"/>
      <c r="D517" s="1"/>
      <c r="E517" s="1"/>
      <c r="F517" s="1"/>
      <c r="G517" s="1"/>
      <c r="H517" s="1"/>
      <c r="I517" s="1"/>
      <c r="J517" s="1"/>
      <c r="K517" s="118"/>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row>
    <row r="518" spans="1:53" ht="15.75" customHeight="1">
      <c r="A518" s="1"/>
      <c r="B518" s="1"/>
      <c r="C518" s="1"/>
      <c r="D518" s="1"/>
      <c r="E518" s="1"/>
      <c r="F518" s="1"/>
      <c r="G518" s="1"/>
      <c r="H518" s="1"/>
      <c r="I518" s="1"/>
      <c r="J518" s="1"/>
      <c r="K518" s="118"/>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row>
    <row r="519" spans="1:53" ht="15.75" customHeight="1">
      <c r="A519" s="1"/>
      <c r="B519" s="1"/>
      <c r="C519" s="1"/>
      <c r="D519" s="1"/>
      <c r="E519" s="1"/>
      <c r="F519" s="1"/>
      <c r="G519" s="1"/>
      <c r="H519" s="1"/>
      <c r="I519" s="1"/>
      <c r="J519" s="1"/>
      <c r="K519" s="118"/>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row>
    <row r="520" spans="1:53" ht="15.75" customHeight="1">
      <c r="A520" s="1"/>
      <c r="B520" s="1"/>
      <c r="C520" s="1"/>
      <c r="D520" s="1"/>
      <c r="E520" s="1"/>
      <c r="F520" s="1"/>
      <c r="G520" s="1"/>
      <c r="H520" s="1"/>
      <c r="I520" s="1"/>
      <c r="J520" s="1"/>
      <c r="K520" s="118"/>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row>
    <row r="521" spans="1:53" ht="15.75" customHeight="1">
      <c r="A521" s="1"/>
      <c r="B521" s="1"/>
      <c r="C521" s="1"/>
      <c r="D521" s="1"/>
      <c r="E521" s="1"/>
      <c r="F521" s="1"/>
      <c r="G521" s="1"/>
      <c r="H521" s="1"/>
      <c r="I521" s="1"/>
      <c r="J521" s="1"/>
      <c r="K521" s="118"/>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row>
    <row r="522" spans="1:53" ht="15.75" customHeight="1">
      <c r="A522" s="1"/>
      <c r="B522" s="1"/>
      <c r="C522" s="1"/>
      <c r="D522" s="1"/>
      <c r="E522" s="1"/>
      <c r="F522" s="1"/>
      <c r="G522" s="1"/>
      <c r="H522" s="1"/>
      <c r="I522" s="1"/>
      <c r="J522" s="1"/>
      <c r="K522" s="118"/>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row>
    <row r="523" spans="1:53" ht="15.75" customHeight="1">
      <c r="A523" s="1"/>
      <c r="B523" s="1"/>
      <c r="C523" s="1"/>
      <c r="D523" s="1"/>
      <c r="E523" s="1"/>
      <c r="F523" s="1"/>
      <c r="G523" s="1"/>
      <c r="H523" s="1"/>
      <c r="I523" s="1"/>
      <c r="J523" s="1"/>
      <c r="K523" s="118"/>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row>
    <row r="524" spans="1:53" ht="15.75" customHeight="1">
      <c r="A524" s="1"/>
      <c r="B524" s="1"/>
      <c r="C524" s="1"/>
      <c r="D524" s="1"/>
      <c r="E524" s="1"/>
      <c r="F524" s="1"/>
      <c r="G524" s="1"/>
      <c r="H524" s="1"/>
      <c r="I524" s="1"/>
      <c r="J524" s="1"/>
      <c r="K524" s="118"/>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row>
    <row r="525" spans="1:53" ht="15.75" customHeight="1">
      <c r="A525" s="1"/>
      <c r="B525" s="1"/>
      <c r="C525" s="1"/>
      <c r="D525" s="1"/>
      <c r="E525" s="1"/>
      <c r="F525" s="1"/>
      <c r="G525" s="1"/>
      <c r="H525" s="1"/>
      <c r="I525" s="1"/>
      <c r="J525" s="1"/>
      <c r="K525" s="118"/>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row>
    <row r="526" spans="1:53" ht="15.75" customHeight="1">
      <c r="A526" s="1"/>
      <c r="B526" s="1"/>
      <c r="C526" s="1"/>
      <c r="D526" s="1"/>
      <c r="E526" s="1"/>
      <c r="F526" s="1"/>
      <c r="G526" s="1"/>
      <c r="H526" s="1"/>
      <c r="I526" s="1"/>
      <c r="J526" s="1"/>
      <c r="K526" s="118"/>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row>
    <row r="527" spans="1:53" ht="15.75" customHeight="1">
      <c r="A527" s="1"/>
      <c r="B527" s="1"/>
      <c r="C527" s="1"/>
      <c r="D527" s="1"/>
      <c r="E527" s="1"/>
      <c r="F527" s="1"/>
      <c r="G527" s="1"/>
      <c r="H527" s="1"/>
      <c r="I527" s="1"/>
      <c r="J527" s="1"/>
      <c r="K527" s="118"/>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row>
    <row r="528" spans="1:53" ht="15.75" customHeight="1">
      <c r="A528" s="1"/>
      <c r="B528" s="1"/>
      <c r="C528" s="1"/>
      <c r="D528" s="1"/>
      <c r="E528" s="1"/>
      <c r="F528" s="1"/>
      <c r="G528" s="1"/>
      <c r="H528" s="1"/>
      <c r="I528" s="1"/>
      <c r="J528" s="1"/>
      <c r="K528" s="118"/>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row>
    <row r="529" spans="1:53" ht="15.75" customHeight="1">
      <c r="A529" s="1"/>
      <c r="B529" s="1"/>
      <c r="C529" s="1"/>
      <c r="D529" s="1"/>
      <c r="E529" s="1"/>
      <c r="F529" s="1"/>
      <c r="G529" s="1"/>
      <c r="H529" s="1"/>
      <c r="I529" s="1"/>
      <c r="J529" s="1"/>
      <c r="K529" s="118"/>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row>
    <row r="530" spans="1:53" ht="15.75" customHeight="1">
      <c r="A530" s="1"/>
      <c r="B530" s="1"/>
      <c r="C530" s="1"/>
      <c r="D530" s="1"/>
      <c r="E530" s="1"/>
      <c r="F530" s="1"/>
      <c r="G530" s="1"/>
      <c r="H530" s="1"/>
      <c r="I530" s="1"/>
      <c r="J530" s="1"/>
      <c r="K530" s="118"/>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row>
    <row r="531" spans="1:53" ht="15.75" customHeight="1">
      <c r="A531" s="1"/>
      <c r="B531" s="1"/>
      <c r="C531" s="1"/>
      <c r="D531" s="1"/>
      <c r="E531" s="1"/>
      <c r="F531" s="1"/>
      <c r="G531" s="1"/>
      <c r="H531" s="1"/>
      <c r="I531" s="1"/>
      <c r="J531" s="1"/>
      <c r="K531" s="118"/>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row>
    <row r="532" spans="1:53" ht="15.75" customHeight="1">
      <c r="A532" s="1"/>
      <c r="B532" s="1"/>
      <c r="C532" s="1"/>
      <c r="D532" s="1"/>
      <c r="E532" s="1"/>
      <c r="F532" s="1"/>
      <c r="G532" s="1"/>
      <c r="H532" s="1"/>
      <c r="I532" s="1"/>
      <c r="J532" s="1"/>
      <c r="K532" s="118"/>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row>
    <row r="533" spans="1:53" ht="15.75" customHeight="1">
      <c r="A533" s="1"/>
      <c r="B533" s="1"/>
      <c r="C533" s="1"/>
      <c r="D533" s="1"/>
      <c r="E533" s="1"/>
      <c r="F533" s="1"/>
      <c r="G533" s="1"/>
      <c r="H533" s="1"/>
      <c r="I533" s="1"/>
      <c r="J533" s="1"/>
      <c r="K533" s="118"/>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row>
    <row r="534" spans="1:53" ht="15.75" customHeight="1">
      <c r="A534" s="1"/>
      <c r="B534" s="1"/>
      <c r="C534" s="1"/>
      <c r="D534" s="1"/>
      <c r="E534" s="1"/>
      <c r="F534" s="1"/>
      <c r="G534" s="1"/>
      <c r="H534" s="1"/>
      <c r="I534" s="1"/>
      <c r="J534" s="1"/>
      <c r="K534" s="118"/>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row>
    <row r="535" spans="1:53" ht="15.75" customHeight="1">
      <c r="A535" s="1"/>
      <c r="B535" s="1"/>
      <c r="C535" s="1"/>
      <c r="D535" s="1"/>
      <c r="E535" s="1"/>
      <c r="F535" s="1"/>
      <c r="G535" s="1"/>
      <c r="H535" s="1"/>
      <c r="I535" s="1"/>
      <c r="J535" s="1"/>
      <c r="K535" s="118"/>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row>
    <row r="536" spans="1:53" ht="15.75" customHeight="1">
      <c r="A536" s="1"/>
      <c r="B536" s="1"/>
      <c r="C536" s="1"/>
      <c r="D536" s="1"/>
      <c r="E536" s="1"/>
      <c r="F536" s="1"/>
      <c r="G536" s="1"/>
      <c r="H536" s="1"/>
      <c r="I536" s="1"/>
      <c r="J536" s="1"/>
      <c r="K536" s="118"/>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row>
    <row r="537" spans="1:53" ht="15.75" customHeight="1">
      <c r="A537" s="1"/>
      <c r="B537" s="1"/>
      <c r="C537" s="1"/>
      <c r="D537" s="1"/>
      <c r="E537" s="1"/>
      <c r="F537" s="1"/>
      <c r="G537" s="1"/>
      <c r="H537" s="1"/>
      <c r="I537" s="1"/>
      <c r="J537" s="1"/>
      <c r="K537" s="118"/>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row>
    <row r="538" spans="1:53" ht="15.75" customHeight="1">
      <c r="A538" s="1"/>
      <c r="B538" s="1"/>
      <c r="C538" s="1"/>
      <c r="D538" s="1"/>
      <c r="E538" s="1"/>
      <c r="F538" s="1"/>
      <c r="G538" s="1"/>
      <c r="H538" s="1"/>
      <c r="I538" s="1"/>
      <c r="J538" s="1"/>
      <c r="K538" s="118"/>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row>
    <row r="539" spans="1:53" ht="15.75" customHeight="1">
      <c r="A539" s="1"/>
      <c r="B539" s="1"/>
      <c r="C539" s="1"/>
      <c r="D539" s="1"/>
      <c r="E539" s="1"/>
      <c r="F539" s="1"/>
      <c r="G539" s="1"/>
      <c r="H539" s="1"/>
      <c r="I539" s="1"/>
      <c r="J539" s="1"/>
      <c r="K539" s="118"/>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row>
    <row r="540" spans="1:53" ht="15.75" customHeight="1">
      <c r="A540" s="1"/>
      <c r="B540" s="1"/>
      <c r="C540" s="1"/>
      <c r="D540" s="1"/>
      <c r="E540" s="1"/>
      <c r="F540" s="1"/>
      <c r="G540" s="1"/>
      <c r="H540" s="1"/>
      <c r="I540" s="1"/>
      <c r="J540" s="1"/>
      <c r="K540" s="118"/>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row>
    <row r="541" spans="1:53" ht="15.75" customHeight="1">
      <c r="A541" s="1"/>
      <c r="B541" s="1"/>
      <c r="C541" s="1"/>
      <c r="D541" s="1"/>
      <c r="E541" s="1"/>
      <c r="F541" s="1"/>
      <c r="G541" s="1"/>
      <c r="H541" s="1"/>
      <c r="I541" s="1"/>
      <c r="J541" s="1"/>
      <c r="K541" s="118"/>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row>
    <row r="542" spans="1:53" ht="15.75" customHeight="1">
      <c r="A542" s="1"/>
      <c r="B542" s="1"/>
      <c r="C542" s="1"/>
      <c r="D542" s="1"/>
      <c r="E542" s="1"/>
      <c r="F542" s="1"/>
      <c r="G542" s="1"/>
      <c r="H542" s="1"/>
      <c r="I542" s="1"/>
      <c r="J542" s="1"/>
      <c r="K542" s="118"/>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row>
    <row r="543" spans="1:53" ht="15.75" customHeight="1">
      <c r="A543" s="1"/>
      <c r="B543" s="1"/>
      <c r="C543" s="1"/>
      <c r="D543" s="1"/>
      <c r="E543" s="1"/>
      <c r="F543" s="1"/>
      <c r="G543" s="1"/>
      <c r="H543" s="1"/>
      <c r="I543" s="1"/>
      <c r="J543" s="1"/>
      <c r="K543" s="118"/>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row>
    <row r="544" spans="1:53" ht="15.75" customHeight="1">
      <c r="A544" s="1"/>
      <c r="B544" s="1"/>
      <c r="C544" s="1"/>
      <c r="D544" s="1"/>
      <c r="E544" s="1"/>
      <c r="F544" s="1"/>
      <c r="G544" s="1"/>
      <c r="H544" s="1"/>
      <c r="I544" s="1"/>
      <c r="J544" s="1"/>
      <c r="K544" s="118"/>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row>
    <row r="545" spans="1:53" ht="15.75" customHeight="1">
      <c r="A545" s="1"/>
      <c r="B545" s="1"/>
      <c r="C545" s="1"/>
      <c r="D545" s="1"/>
      <c r="E545" s="1"/>
      <c r="F545" s="1"/>
      <c r="G545" s="1"/>
      <c r="H545" s="1"/>
      <c r="I545" s="1"/>
      <c r="J545" s="1"/>
      <c r="K545" s="118"/>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row>
    <row r="546" spans="1:53" ht="15.75" customHeight="1">
      <c r="A546" s="1"/>
      <c r="B546" s="1"/>
      <c r="C546" s="1"/>
      <c r="D546" s="1"/>
      <c r="E546" s="1"/>
      <c r="F546" s="1"/>
      <c r="G546" s="1"/>
      <c r="H546" s="1"/>
      <c r="I546" s="1"/>
      <c r="J546" s="1"/>
      <c r="K546" s="118"/>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row>
    <row r="547" spans="1:53" ht="15.75" customHeight="1">
      <c r="A547" s="1"/>
      <c r="B547" s="1"/>
      <c r="C547" s="1"/>
      <c r="D547" s="1"/>
      <c r="E547" s="1"/>
      <c r="F547" s="1"/>
      <c r="G547" s="1"/>
      <c r="H547" s="1"/>
      <c r="I547" s="1"/>
      <c r="J547" s="1"/>
      <c r="K547" s="118"/>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row>
    <row r="548" spans="1:53" ht="15.75" customHeight="1">
      <c r="A548" s="1"/>
      <c r="B548" s="1"/>
      <c r="C548" s="1"/>
      <c r="D548" s="1"/>
      <c r="E548" s="1"/>
      <c r="F548" s="1"/>
      <c r="G548" s="1"/>
      <c r="H548" s="1"/>
      <c r="I548" s="1"/>
      <c r="J548" s="1"/>
      <c r="K548" s="118"/>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row>
    <row r="549" spans="1:53" ht="15.75" customHeight="1">
      <c r="A549" s="1"/>
      <c r="B549" s="1"/>
      <c r="C549" s="1"/>
      <c r="D549" s="1"/>
      <c r="E549" s="1"/>
      <c r="F549" s="1"/>
      <c r="G549" s="1"/>
      <c r="H549" s="1"/>
      <c r="I549" s="1"/>
      <c r="J549" s="1"/>
      <c r="K549" s="118"/>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row>
    <row r="550" spans="1:53" ht="15.75" customHeight="1">
      <c r="A550" s="1"/>
      <c r="B550" s="1"/>
      <c r="C550" s="1"/>
      <c r="D550" s="1"/>
      <c r="E550" s="1"/>
      <c r="F550" s="1"/>
      <c r="G550" s="1"/>
      <c r="H550" s="1"/>
      <c r="I550" s="1"/>
      <c r="J550" s="1"/>
      <c r="K550" s="118"/>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row>
    <row r="551" spans="1:53" ht="15.75" customHeight="1">
      <c r="A551" s="1"/>
      <c r="B551" s="1"/>
      <c r="C551" s="1"/>
      <c r="D551" s="1"/>
      <c r="E551" s="1"/>
      <c r="F551" s="1"/>
      <c r="G551" s="1"/>
      <c r="H551" s="1"/>
      <c r="I551" s="1"/>
      <c r="J551" s="1"/>
      <c r="K551" s="118"/>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row>
    <row r="552" spans="1:53" ht="15.75" customHeight="1">
      <c r="A552" s="1"/>
      <c r="B552" s="1"/>
      <c r="C552" s="1"/>
      <c r="D552" s="1"/>
      <c r="E552" s="1"/>
      <c r="F552" s="1"/>
      <c r="G552" s="1"/>
      <c r="H552" s="1"/>
      <c r="I552" s="1"/>
      <c r="J552" s="1"/>
      <c r="K552" s="118"/>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row>
    <row r="553" spans="1:53" ht="15.75" customHeight="1">
      <c r="A553" s="1"/>
      <c r="B553" s="1"/>
      <c r="C553" s="1"/>
      <c r="D553" s="1"/>
      <c r="E553" s="1"/>
      <c r="F553" s="1"/>
      <c r="G553" s="1"/>
      <c r="H553" s="1"/>
      <c r="I553" s="1"/>
      <c r="J553" s="1"/>
      <c r="K553" s="118"/>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row>
    <row r="554" spans="1:53" ht="15.75" customHeight="1">
      <c r="A554" s="1"/>
      <c r="B554" s="1"/>
      <c r="C554" s="1"/>
      <c r="D554" s="1"/>
      <c r="E554" s="1"/>
      <c r="F554" s="1"/>
      <c r="G554" s="1"/>
      <c r="H554" s="1"/>
      <c r="I554" s="1"/>
      <c r="J554" s="1"/>
      <c r="K554" s="118"/>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row>
    <row r="555" spans="1:53" ht="15.75" customHeight="1">
      <c r="A555" s="1"/>
      <c r="B555" s="1"/>
      <c r="C555" s="1"/>
      <c r="D555" s="1"/>
      <c r="E555" s="1"/>
      <c r="F555" s="1"/>
      <c r="G555" s="1"/>
      <c r="H555" s="1"/>
      <c r="I555" s="1"/>
      <c r="J555" s="1"/>
      <c r="K555" s="118"/>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row>
    <row r="556" spans="1:53" ht="15.75" customHeight="1">
      <c r="A556" s="1"/>
      <c r="B556" s="1"/>
      <c r="C556" s="1"/>
      <c r="D556" s="1"/>
      <c r="E556" s="1"/>
      <c r="F556" s="1"/>
      <c r="G556" s="1"/>
      <c r="H556" s="1"/>
      <c r="I556" s="1"/>
      <c r="J556" s="1"/>
      <c r="K556" s="118"/>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row>
    <row r="557" spans="1:53" ht="15.75" customHeight="1">
      <c r="A557" s="1"/>
      <c r="B557" s="1"/>
      <c r="C557" s="1"/>
      <c r="D557" s="1"/>
      <c r="E557" s="1"/>
      <c r="F557" s="1"/>
      <c r="G557" s="1"/>
      <c r="H557" s="1"/>
      <c r="I557" s="1"/>
      <c r="J557" s="1"/>
      <c r="K557" s="118"/>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row>
    <row r="558" spans="1:53" ht="15.75" customHeight="1">
      <c r="A558" s="1"/>
      <c r="B558" s="1"/>
      <c r="C558" s="1"/>
      <c r="D558" s="1"/>
      <c r="E558" s="1"/>
      <c r="F558" s="1"/>
      <c r="G558" s="1"/>
      <c r="H558" s="1"/>
      <c r="I558" s="1"/>
      <c r="J558" s="1"/>
      <c r="K558" s="118"/>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row>
    <row r="559" spans="1:53" ht="15.75" customHeight="1">
      <c r="A559" s="1"/>
      <c r="B559" s="1"/>
      <c r="C559" s="1"/>
      <c r="D559" s="1"/>
      <c r="E559" s="1"/>
      <c r="F559" s="1"/>
      <c r="G559" s="1"/>
      <c r="H559" s="1"/>
      <c r="I559" s="1"/>
      <c r="J559" s="1"/>
      <c r="K559" s="118"/>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row>
    <row r="560" spans="1:53" ht="15.75" customHeight="1">
      <c r="A560" s="1"/>
      <c r="B560" s="1"/>
      <c r="C560" s="1"/>
      <c r="D560" s="1"/>
      <c r="E560" s="1"/>
      <c r="F560" s="1"/>
      <c r="G560" s="1"/>
      <c r="H560" s="1"/>
      <c r="I560" s="1"/>
      <c r="J560" s="1"/>
      <c r="K560" s="118"/>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row>
    <row r="561" spans="1:53" ht="15.75" customHeight="1">
      <c r="A561" s="1"/>
      <c r="B561" s="1"/>
      <c r="C561" s="1"/>
      <c r="D561" s="1"/>
      <c r="E561" s="1"/>
      <c r="F561" s="1"/>
      <c r="G561" s="1"/>
      <c r="H561" s="1"/>
      <c r="I561" s="1"/>
      <c r="J561" s="1"/>
      <c r="K561" s="118"/>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row>
    <row r="562" spans="1:53" ht="15.75" customHeight="1">
      <c r="A562" s="1"/>
      <c r="B562" s="1"/>
      <c r="C562" s="1"/>
      <c r="D562" s="1"/>
      <c r="E562" s="1"/>
      <c r="F562" s="1"/>
      <c r="G562" s="1"/>
      <c r="H562" s="1"/>
      <c r="I562" s="1"/>
      <c r="J562" s="1"/>
      <c r="K562" s="118"/>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row>
    <row r="563" spans="1:53" ht="15.75" customHeight="1">
      <c r="A563" s="1"/>
      <c r="B563" s="1"/>
      <c r="C563" s="1"/>
      <c r="D563" s="1"/>
      <c r="E563" s="1"/>
      <c r="F563" s="1"/>
      <c r="G563" s="1"/>
      <c r="H563" s="1"/>
      <c r="I563" s="1"/>
      <c r="J563" s="1"/>
      <c r="K563" s="118"/>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row>
    <row r="564" spans="1:53" ht="15.75" customHeight="1">
      <c r="A564" s="1"/>
      <c r="B564" s="1"/>
      <c r="C564" s="1"/>
      <c r="D564" s="1"/>
      <c r="E564" s="1"/>
      <c r="F564" s="1"/>
      <c r="G564" s="1"/>
      <c r="H564" s="1"/>
      <c r="I564" s="1"/>
      <c r="J564" s="1"/>
      <c r="K564" s="118"/>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row>
    <row r="565" spans="1:53" ht="15.75" customHeight="1">
      <c r="A565" s="1"/>
      <c r="B565" s="1"/>
      <c r="C565" s="1"/>
      <c r="D565" s="1"/>
      <c r="E565" s="1"/>
      <c r="F565" s="1"/>
      <c r="G565" s="1"/>
      <c r="H565" s="1"/>
      <c r="I565" s="1"/>
      <c r="J565" s="1"/>
      <c r="K565" s="118"/>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row>
    <row r="566" spans="1:53" ht="15.75" customHeight="1">
      <c r="A566" s="1"/>
      <c r="B566" s="1"/>
      <c r="C566" s="1"/>
      <c r="D566" s="1"/>
      <c r="E566" s="1"/>
      <c r="F566" s="1"/>
      <c r="G566" s="1"/>
      <c r="H566" s="1"/>
      <c r="I566" s="1"/>
      <c r="J566" s="1"/>
      <c r="K566" s="118"/>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row>
    <row r="567" spans="1:53" ht="15.75" customHeight="1">
      <c r="A567" s="1"/>
      <c r="B567" s="1"/>
      <c r="C567" s="1"/>
      <c r="D567" s="1"/>
      <c r="E567" s="1"/>
      <c r="F567" s="1"/>
      <c r="G567" s="1"/>
      <c r="H567" s="1"/>
      <c r="I567" s="1"/>
      <c r="J567" s="1"/>
      <c r="K567" s="118"/>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row>
    <row r="568" spans="1:53" ht="15.75" customHeight="1">
      <c r="A568" s="1"/>
      <c r="B568" s="1"/>
      <c r="C568" s="1"/>
      <c r="D568" s="1"/>
      <c r="E568" s="1"/>
      <c r="F568" s="1"/>
      <c r="G568" s="1"/>
      <c r="H568" s="1"/>
      <c r="I568" s="1"/>
      <c r="J568" s="1"/>
      <c r="K568" s="118"/>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row>
    <row r="569" spans="1:53" ht="15.75" customHeight="1">
      <c r="A569" s="1"/>
      <c r="B569" s="1"/>
      <c r="C569" s="1"/>
      <c r="D569" s="1"/>
      <c r="E569" s="1"/>
      <c r="F569" s="1"/>
      <c r="G569" s="1"/>
      <c r="H569" s="1"/>
      <c r="I569" s="1"/>
      <c r="J569" s="1"/>
      <c r="K569" s="118"/>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row>
    <row r="570" spans="1:53" ht="15.75" customHeight="1">
      <c r="A570" s="1"/>
      <c r="B570" s="1"/>
      <c r="C570" s="1"/>
      <c r="D570" s="1"/>
      <c r="E570" s="1"/>
      <c r="F570" s="1"/>
      <c r="G570" s="1"/>
      <c r="H570" s="1"/>
      <c r="I570" s="1"/>
      <c r="J570" s="1"/>
      <c r="K570" s="118"/>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row>
    <row r="571" spans="1:53" ht="15.75" customHeight="1">
      <c r="A571" s="1"/>
      <c r="B571" s="1"/>
      <c r="C571" s="1"/>
      <c r="D571" s="1"/>
      <c r="E571" s="1"/>
      <c r="F571" s="1"/>
      <c r="G571" s="1"/>
      <c r="H571" s="1"/>
      <c r="I571" s="1"/>
      <c r="J571" s="1"/>
      <c r="K571" s="118"/>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row>
    <row r="572" spans="1:53" ht="15.75" customHeight="1">
      <c r="A572" s="1"/>
      <c r="B572" s="1"/>
      <c r="C572" s="1"/>
      <c r="D572" s="1"/>
      <c r="E572" s="1"/>
      <c r="F572" s="1"/>
      <c r="G572" s="1"/>
      <c r="H572" s="1"/>
      <c r="I572" s="1"/>
      <c r="J572" s="1"/>
      <c r="K572" s="118"/>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row>
    <row r="573" spans="1:53" ht="15.75" customHeight="1">
      <c r="A573" s="1"/>
      <c r="B573" s="1"/>
      <c r="C573" s="1"/>
      <c r="D573" s="1"/>
      <c r="E573" s="1"/>
      <c r="F573" s="1"/>
      <c r="G573" s="1"/>
      <c r="H573" s="1"/>
      <c r="I573" s="1"/>
      <c r="J573" s="1"/>
      <c r="K573" s="118"/>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row>
    <row r="574" spans="1:53" ht="15.75" customHeight="1">
      <c r="A574" s="1"/>
      <c r="B574" s="1"/>
      <c r="C574" s="1"/>
      <c r="D574" s="1"/>
      <c r="E574" s="1"/>
      <c r="F574" s="1"/>
      <c r="G574" s="1"/>
      <c r="H574" s="1"/>
      <c r="I574" s="1"/>
      <c r="J574" s="1"/>
      <c r="K574" s="118"/>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row>
    <row r="575" spans="1:53" ht="15.75" customHeight="1">
      <c r="A575" s="1"/>
      <c r="B575" s="1"/>
      <c r="C575" s="1"/>
      <c r="D575" s="1"/>
      <c r="E575" s="1"/>
      <c r="F575" s="1"/>
      <c r="G575" s="1"/>
      <c r="H575" s="1"/>
      <c r="I575" s="1"/>
      <c r="J575" s="1"/>
      <c r="K575" s="118"/>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row>
    <row r="576" spans="1:53" ht="15.75" customHeight="1">
      <c r="A576" s="1"/>
      <c r="B576" s="1"/>
      <c r="C576" s="1"/>
      <c r="D576" s="1"/>
      <c r="E576" s="1"/>
      <c r="F576" s="1"/>
      <c r="G576" s="1"/>
      <c r="H576" s="1"/>
      <c r="I576" s="1"/>
      <c r="J576" s="1"/>
      <c r="K576" s="118"/>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row>
    <row r="577" spans="1:53" ht="15.75" customHeight="1">
      <c r="A577" s="1"/>
      <c r="B577" s="1"/>
      <c r="C577" s="1"/>
      <c r="D577" s="1"/>
      <c r="E577" s="1"/>
      <c r="F577" s="1"/>
      <c r="G577" s="1"/>
      <c r="H577" s="1"/>
      <c r="I577" s="1"/>
      <c r="J577" s="1"/>
      <c r="K577" s="118"/>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row>
    <row r="578" spans="1:53" ht="15.75" customHeight="1">
      <c r="A578" s="1"/>
      <c r="B578" s="1"/>
      <c r="C578" s="1"/>
      <c r="D578" s="1"/>
      <c r="E578" s="1"/>
      <c r="F578" s="1"/>
      <c r="G578" s="1"/>
      <c r="H578" s="1"/>
      <c r="I578" s="1"/>
      <c r="J578" s="1"/>
      <c r="K578" s="118"/>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row>
    <row r="579" spans="1:53" ht="15.75" customHeight="1">
      <c r="A579" s="1"/>
      <c r="B579" s="1"/>
      <c r="C579" s="1"/>
      <c r="D579" s="1"/>
      <c r="E579" s="1"/>
      <c r="F579" s="1"/>
      <c r="G579" s="1"/>
      <c r="H579" s="1"/>
      <c r="I579" s="1"/>
      <c r="J579" s="1"/>
      <c r="K579" s="118"/>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row>
    <row r="580" spans="1:53" ht="15.75" customHeight="1">
      <c r="A580" s="1"/>
      <c r="B580" s="1"/>
      <c r="C580" s="1"/>
      <c r="D580" s="1"/>
      <c r="E580" s="1"/>
      <c r="F580" s="1"/>
      <c r="G580" s="1"/>
      <c r="H580" s="1"/>
      <c r="I580" s="1"/>
      <c r="J580" s="1"/>
      <c r="K580" s="118"/>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row>
    <row r="581" spans="1:53" ht="15.75" customHeight="1">
      <c r="A581" s="1"/>
      <c r="B581" s="1"/>
      <c r="C581" s="1"/>
      <c r="D581" s="1"/>
      <c r="E581" s="1"/>
      <c r="F581" s="1"/>
      <c r="G581" s="1"/>
      <c r="H581" s="1"/>
      <c r="I581" s="1"/>
      <c r="J581" s="1"/>
      <c r="K581" s="118"/>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row>
    <row r="582" spans="1:53" ht="15.75" customHeight="1">
      <c r="A582" s="1"/>
      <c r="B582" s="1"/>
      <c r="C582" s="1"/>
      <c r="D582" s="1"/>
      <c r="E582" s="1"/>
      <c r="F582" s="1"/>
      <c r="G582" s="1"/>
      <c r="H582" s="1"/>
      <c r="I582" s="1"/>
      <c r="J582" s="1"/>
      <c r="K582" s="118"/>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row>
    <row r="583" spans="1:53" ht="15.75" customHeight="1">
      <c r="A583" s="1"/>
      <c r="B583" s="1"/>
      <c r="C583" s="1"/>
      <c r="D583" s="1"/>
      <c r="E583" s="1"/>
      <c r="F583" s="1"/>
      <c r="G583" s="1"/>
      <c r="H583" s="1"/>
      <c r="I583" s="1"/>
      <c r="J583" s="1"/>
      <c r="K583" s="118"/>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row>
    <row r="584" spans="1:53" ht="15.75" customHeight="1">
      <c r="A584" s="1"/>
      <c r="B584" s="1"/>
      <c r="C584" s="1"/>
      <c r="D584" s="1"/>
      <c r="E584" s="1"/>
      <c r="F584" s="1"/>
      <c r="G584" s="1"/>
      <c r="H584" s="1"/>
      <c r="I584" s="1"/>
      <c r="J584" s="1"/>
      <c r="K584" s="118"/>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row>
    <row r="585" spans="1:53" ht="15.75" customHeight="1">
      <c r="A585" s="1"/>
      <c r="B585" s="1"/>
      <c r="C585" s="1"/>
      <c r="D585" s="1"/>
      <c r="E585" s="1"/>
      <c r="F585" s="1"/>
      <c r="G585" s="1"/>
      <c r="H585" s="1"/>
      <c r="I585" s="1"/>
      <c r="J585" s="1"/>
      <c r="K585" s="118"/>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row>
    <row r="586" spans="1:53" ht="15.75" customHeight="1">
      <c r="A586" s="1"/>
      <c r="B586" s="1"/>
      <c r="C586" s="1"/>
      <c r="D586" s="1"/>
      <c r="E586" s="1"/>
      <c r="F586" s="1"/>
      <c r="G586" s="1"/>
      <c r="H586" s="1"/>
      <c r="I586" s="1"/>
      <c r="J586" s="1"/>
      <c r="K586" s="118"/>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row>
    <row r="587" spans="1:53" ht="15.75" customHeight="1">
      <c r="A587" s="1"/>
      <c r="B587" s="1"/>
      <c r="C587" s="1"/>
      <c r="D587" s="1"/>
      <c r="E587" s="1"/>
      <c r="F587" s="1"/>
      <c r="G587" s="1"/>
      <c r="H587" s="1"/>
      <c r="I587" s="1"/>
      <c r="J587" s="1"/>
      <c r="K587" s="118"/>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row>
    <row r="588" spans="1:53" ht="15.75" customHeight="1">
      <c r="A588" s="1"/>
      <c r="B588" s="1"/>
      <c r="C588" s="1"/>
      <c r="D588" s="1"/>
      <c r="E588" s="1"/>
      <c r="F588" s="1"/>
      <c r="G588" s="1"/>
      <c r="H588" s="1"/>
      <c r="I588" s="1"/>
      <c r="J588" s="1"/>
      <c r="K588" s="118"/>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row>
    <row r="589" spans="1:53" ht="15.75" customHeight="1">
      <c r="A589" s="1"/>
      <c r="B589" s="1"/>
      <c r="C589" s="1"/>
      <c r="D589" s="1"/>
      <c r="E589" s="1"/>
      <c r="F589" s="1"/>
      <c r="G589" s="1"/>
      <c r="H589" s="1"/>
      <c r="I589" s="1"/>
      <c r="J589" s="1"/>
      <c r="K589" s="118"/>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row>
    <row r="590" spans="1:53" ht="15.75" customHeight="1">
      <c r="A590" s="1"/>
      <c r="B590" s="1"/>
      <c r="C590" s="1"/>
      <c r="D590" s="1"/>
      <c r="E590" s="1"/>
      <c r="F590" s="1"/>
      <c r="G590" s="1"/>
      <c r="H590" s="1"/>
      <c r="I590" s="1"/>
      <c r="J590" s="1"/>
      <c r="K590" s="118"/>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row>
    <row r="591" spans="1:53" ht="15.75" customHeight="1">
      <c r="A591" s="1"/>
      <c r="B591" s="1"/>
      <c r="C591" s="1"/>
      <c r="D591" s="1"/>
      <c r="E591" s="1"/>
      <c r="F591" s="1"/>
      <c r="G591" s="1"/>
      <c r="H591" s="1"/>
      <c r="I591" s="1"/>
      <c r="J591" s="1"/>
      <c r="K591" s="118"/>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row>
    <row r="592" spans="1:53" ht="15.75" customHeight="1">
      <c r="A592" s="1"/>
      <c r="B592" s="1"/>
      <c r="C592" s="1"/>
      <c r="D592" s="1"/>
      <c r="E592" s="1"/>
      <c r="F592" s="1"/>
      <c r="G592" s="1"/>
      <c r="H592" s="1"/>
      <c r="I592" s="1"/>
      <c r="J592" s="1"/>
      <c r="K592" s="118"/>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row>
    <row r="593" spans="1:53" ht="15.75" customHeight="1">
      <c r="A593" s="1"/>
      <c r="B593" s="1"/>
      <c r="C593" s="1"/>
      <c r="D593" s="1"/>
      <c r="E593" s="1"/>
      <c r="F593" s="1"/>
      <c r="G593" s="1"/>
      <c r="H593" s="1"/>
      <c r="I593" s="1"/>
      <c r="J593" s="1"/>
      <c r="K593" s="118"/>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row>
    <row r="594" spans="1:53" ht="15.75" customHeight="1">
      <c r="A594" s="1"/>
      <c r="B594" s="1"/>
      <c r="C594" s="1"/>
      <c r="D594" s="1"/>
      <c r="E594" s="1"/>
      <c r="F594" s="1"/>
      <c r="G594" s="1"/>
      <c r="H594" s="1"/>
      <c r="I594" s="1"/>
      <c r="J594" s="1"/>
      <c r="K594" s="118"/>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row>
    <row r="595" spans="1:53" ht="15.75" customHeight="1">
      <c r="A595" s="1"/>
      <c r="B595" s="1"/>
      <c r="C595" s="1"/>
      <c r="D595" s="1"/>
      <c r="E595" s="1"/>
      <c r="F595" s="1"/>
      <c r="G595" s="1"/>
      <c r="H595" s="1"/>
      <c r="I595" s="1"/>
      <c r="J595" s="1"/>
      <c r="K595" s="118"/>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row>
    <row r="596" spans="1:53" ht="15.75" customHeight="1">
      <c r="A596" s="1"/>
      <c r="B596" s="1"/>
      <c r="C596" s="1"/>
      <c r="D596" s="1"/>
      <c r="E596" s="1"/>
      <c r="F596" s="1"/>
      <c r="G596" s="1"/>
      <c r="H596" s="1"/>
      <c r="I596" s="1"/>
      <c r="J596" s="1"/>
      <c r="K596" s="118"/>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row>
    <row r="597" spans="1:53" ht="15.75" customHeight="1">
      <c r="A597" s="1"/>
      <c r="B597" s="1"/>
      <c r="C597" s="1"/>
      <c r="D597" s="1"/>
      <c r="E597" s="1"/>
      <c r="F597" s="1"/>
      <c r="G597" s="1"/>
      <c r="H597" s="1"/>
      <c r="I597" s="1"/>
      <c r="J597" s="1"/>
      <c r="K597" s="118"/>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row>
    <row r="598" spans="1:53" ht="15.75" customHeight="1">
      <c r="A598" s="1"/>
      <c r="B598" s="1"/>
      <c r="C598" s="1"/>
      <c r="D598" s="1"/>
      <c r="E598" s="1"/>
      <c r="F598" s="1"/>
      <c r="G598" s="1"/>
      <c r="H598" s="1"/>
      <c r="I598" s="1"/>
      <c r="J598" s="1"/>
      <c r="K598" s="118"/>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row>
    <row r="599" spans="1:53" ht="15.75" customHeight="1">
      <c r="A599" s="1"/>
      <c r="B599" s="1"/>
      <c r="C599" s="1"/>
      <c r="D599" s="1"/>
      <c r="E599" s="1"/>
      <c r="F599" s="1"/>
      <c r="G599" s="1"/>
      <c r="H599" s="1"/>
      <c r="I599" s="1"/>
      <c r="J599" s="1"/>
      <c r="K599" s="118"/>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row>
    <row r="600" spans="1:53" ht="15.75" customHeight="1">
      <c r="A600" s="1"/>
      <c r="B600" s="1"/>
      <c r="C600" s="1"/>
      <c r="D600" s="1"/>
      <c r="E600" s="1"/>
      <c r="F600" s="1"/>
      <c r="G600" s="1"/>
      <c r="H600" s="1"/>
      <c r="I600" s="1"/>
      <c r="J600" s="1"/>
      <c r="K600" s="118"/>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row>
    <row r="601" spans="1:53" ht="15.75" customHeight="1">
      <c r="A601" s="1"/>
      <c r="B601" s="1"/>
      <c r="C601" s="1"/>
      <c r="D601" s="1"/>
      <c r="E601" s="1"/>
      <c r="F601" s="1"/>
      <c r="G601" s="1"/>
      <c r="H601" s="1"/>
      <c r="I601" s="1"/>
      <c r="J601" s="1"/>
      <c r="K601" s="118"/>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row>
    <row r="602" spans="1:53" ht="15.75" customHeight="1">
      <c r="A602" s="1"/>
      <c r="B602" s="1"/>
      <c r="C602" s="1"/>
      <c r="D602" s="1"/>
      <c r="E602" s="1"/>
      <c r="F602" s="1"/>
      <c r="G602" s="1"/>
      <c r="H602" s="1"/>
      <c r="I602" s="1"/>
      <c r="J602" s="1"/>
      <c r="K602" s="118"/>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row>
    <row r="603" spans="1:53" ht="15.75" customHeight="1">
      <c r="A603" s="1"/>
      <c r="B603" s="1"/>
      <c r="C603" s="1"/>
      <c r="D603" s="1"/>
      <c r="E603" s="1"/>
      <c r="F603" s="1"/>
      <c r="G603" s="1"/>
      <c r="H603" s="1"/>
      <c r="I603" s="1"/>
      <c r="J603" s="1"/>
      <c r="K603" s="118"/>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row>
    <row r="604" spans="1:53" ht="15.75" customHeight="1">
      <c r="A604" s="1"/>
      <c r="B604" s="1"/>
      <c r="C604" s="1"/>
      <c r="D604" s="1"/>
      <c r="E604" s="1"/>
      <c r="F604" s="1"/>
      <c r="G604" s="1"/>
      <c r="H604" s="1"/>
      <c r="I604" s="1"/>
      <c r="J604" s="1"/>
      <c r="K604" s="118"/>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row>
    <row r="605" spans="1:53" ht="15.75" customHeight="1">
      <c r="A605" s="1"/>
      <c r="B605" s="1"/>
      <c r="C605" s="1"/>
      <c r="D605" s="1"/>
      <c r="E605" s="1"/>
      <c r="F605" s="1"/>
      <c r="G605" s="1"/>
      <c r="H605" s="1"/>
      <c r="I605" s="1"/>
      <c r="J605" s="1"/>
      <c r="K605" s="118"/>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row>
    <row r="606" spans="1:53" ht="15.75" customHeight="1">
      <c r="A606" s="1"/>
      <c r="B606" s="1"/>
      <c r="C606" s="1"/>
      <c r="D606" s="1"/>
      <c r="E606" s="1"/>
      <c r="F606" s="1"/>
      <c r="G606" s="1"/>
      <c r="H606" s="1"/>
      <c r="I606" s="1"/>
      <c r="J606" s="1"/>
      <c r="K606" s="118"/>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row>
    <row r="607" spans="1:53" ht="15.75" customHeight="1">
      <c r="A607" s="1"/>
      <c r="B607" s="1"/>
      <c r="C607" s="1"/>
      <c r="D607" s="1"/>
      <c r="E607" s="1"/>
      <c r="F607" s="1"/>
      <c r="G607" s="1"/>
      <c r="H607" s="1"/>
      <c r="I607" s="1"/>
      <c r="J607" s="1"/>
      <c r="K607" s="118"/>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row>
    <row r="608" spans="1:53" ht="15.75" customHeight="1">
      <c r="A608" s="1"/>
      <c r="B608" s="1"/>
      <c r="C608" s="1"/>
      <c r="D608" s="1"/>
      <c r="E608" s="1"/>
      <c r="F608" s="1"/>
      <c r="G608" s="1"/>
      <c r="H608" s="1"/>
      <c r="I608" s="1"/>
      <c r="J608" s="1"/>
      <c r="K608" s="118"/>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row>
    <row r="609" spans="1:53" ht="15.75" customHeight="1">
      <c r="A609" s="1"/>
      <c r="B609" s="1"/>
      <c r="C609" s="1"/>
      <c r="D609" s="1"/>
      <c r="E609" s="1"/>
      <c r="F609" s="1"/>
      <c r="G609" s="1"/>
      <c r="H609" s="1"/>
      <c r="I609" s="1"/>
      <c r="J609" s="1"/>
      <c r="K609" s="118"/>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row>
    <row r="610" spans="1:53" ht="15.75" customHeight="1">
      <c r="A610" s="1"/>
      <c r="B610" s="1"/>
      <c r="C610" s="1"/>
      <c r="D610" s="1"/>
      <c r="E610" s="1"/>
      <c r="F610" s="1"/>
      <c r="G610" s="1"/>
      <c r="H610" s="1"/>
      <c r="I610" s="1"/>
      <c r="J610" s="1"/>
      <c r="K610" s="118"/>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row>
    <row r="611" spans="1:53" ht="15.75" customHeight="1">
      <c r="A611" s="1"/>
      <c r="B611" s="1"/>
      <c r="C611" s="1"/>
      <c r="D611" s="1"/>
      <c r="E611" s="1"/>
      <c r="F611" s="1"/>
      <c r="G611" s="1"/>
      <c r="H611" s="1"/>
      <c r="I611" s="1"/>
      <c r="J611" s="1"/>
      <c r="K611" s="118"/>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row>
    <row r="612" spans="1:53" ht="15.75" customHeight="1">
      <c r="A612" s="1"/>
      <c r="B612" s="1"/>
      <c r="C612" s="1"/>
      <c r="D612" s="1"/>
      <c r="E612" s="1"/>
      <c r="F612" s="1"/>
      <c r="G612" s="1"/>
      <c r="H612" s="1"/>
      <c r="I612" s="1"/>
      <c r="J612" s="1"/>
      <c r="K612" s="118"/>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row>
    <row r="613" spans="1:53" ht="15.75" customHeight="1">
      <c r="A613" s="1"/>
      <c r="B613" s="1"/>
      <c r="C613" s="1"/>
      <c r="D613" s="1"/>
      <c r="E613" s="1"/>
      <c r="F613" s="1"/>
      <c r="G613" s="1"/>
      <c r="H613" s="1"/>
      <c r="I613" s="1"/>
      <c r="J613" s="1"/>
      <c r="K613" s="118"/>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row>
    <row r="614" spans="1:53" ht="15.75" customHeight="1">
      <c r="A614" s="1"/>
      <c r="B614" s="1"/>
      <c r="C614" s="1"/>
      <c r="D614" s="1"/>
      <c r="E614" s="1"/>
      <c r="F614" s="1"/>
      <c r="G614" s="1"/>
      <c r="H614" s="1"/>
      <c r="I614" s="1"/>
      <c r="J614" s="1"/>
      <c r="K614" s="118"/>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row>
    <row r="615" spans="1:53" ht="15.75" customHeight="1">
      <c r="A615" s="1"/>
      <c r="B615" s="1"/>
      <c r="C615" s="1"/>
      <c r="D615" s="1"/>
      <c r="E615" s="1"/>
      <c r="F615" s="1"/>
      <c r="G615" s="1"/>
      <c r="H615" s="1"/>
      <c r="I615" s="1"/>
      <c r="J615" s="1"/>
      <c r="K615" s="118"/>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row>
    <row r="616" spans="1:53" ht="15.75" customHeight="1">
      <c r="A616" s="1"/>
      <c r="B616" s="1"/>
      <c r="C616" s="1"/>
      <c r="D616" s="1"/>
      <c r="E616" s="1"/>
      <c r="F616" s="1"/>
      <c r="G616" s="1"/>
      <c r="H616" s="1"/>
      <c r="I616" s="1"/>
      <c r="J616" s="1"/>
      <c r="K616" s="118"/>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row>
    <row r="617" spans="1:53" ht="15.75" customHeight="1">
      <c r="A617" s="1"/>
      <c r="B617" s="1"/>
      <c r="C617" s="1"/>
      <c r="D617" s="1"/>
      <c r="E617" s="1"/>
      <c r="F617" s="1"/>
      <c r="G617" s="1"/>
      <c r="H617" s="1"/>
      <c r="I617" s="1"/>
      <c r="J617" s="1"/>
      <c r="K617" s="118"/>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row>
    <row r="618" spans="1:53" ht="15.75" customHeight="1">
      <c r="A618" s="1"/>
      <c r="B618" s="1"/>
      <c r="C618" s="1"/>
      <c r="D618" s="1"/>
      <c r="E618" s="1"/>
      <c r="F618" s="1"/>
      <c r="G618" s="1"/>
      <c r="H618" s="1"/>
      <c r="I618" s="1"/>
      <c r="J618" s="1"/>
      <c r="K618" s="118"/>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row>
    <row r="619" spans="1:53" ht="15.75" customHeight="1">
      <c r="A619" s="1"/>
      <c r="B619" s="1"/>
      <c r="C619" s="1"/>
      <c r="D619" s="1"/>
      <c r="E619" s="1"/>
      <c r="F619" s="1"/>
      <c r="G619" s="1"/>
      <c r="H619" s="1"/>
      <c r="I619" s="1"/>
      <c r="J619" s="1"/>
      <c r="K619" s="118"/>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row>
    <row r="620" spans="1:53" ht="15.75" customHeight="1">
      <c r="A620" s="1"/>
      <c r="B620" s="1"/>
      <c r="C620" s="1"/>
      <c r="D620" s="1"/>
      <c r="E620" s="1"/>
      <c r="F620" s="1"/>
      <c r="G620" s="1"/>
      <c r="H620" s="1"/>
      <c r="I620" s="1"/>
      <c r="J620" s="1"/>
      <c r="K620" s="118"/>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row>
    <row r="621" spans="1:53" ht="15.75" customHeight="1">
      <c r="A621" s="1"/>
      <c r="B621" s="1"/>
      <c r="C621" s="1"/>
      <c r="D621" s="1"/>
      <c r="E621" s="1"/>
      <c r="F621" s="1"/>
      <c r="G621" s="1"/>
      <c r="H621" s="1"/>
      <c r="I621" s="1"/>
      <c r="J621" s="1"/>
      <c r="K621" s="118"/>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row>
    <row r="622" spans="1:53" ht="15.75" customHeight="1">
      <c r="A622" s="1"/>
      <c r="B622" s="1"/>
      <c r="C622" s="1"/>
      <c r="D622" s="1"/>
      <c r="E622" s="1"/>
      <c r="F622" s="1"/>
      <c r="G622" s="1"/>
      <c r="H622" s="1"/>
      <c r="I622" s="1"/>
      <c r="J622" s="1"/>
      <c r="K622" s="118"/>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row>
    <row r="623" spans="1:53" ht="15.75" customHeight="1">
      <c r="A623" s="1"/>
      <c r="B623" s="1"/>
      <c r="C623" s="1"/>
      <c r="D623" s="1"/>
      <c r="E623" s="1"/>
      <c r="F623" s="1"/>
      <c r="G623" s="1"/>
      <c r="H623" s="1"/>
      <c r="I623" s="1"/>
      <c r="J623" s="1"/>
      <c r="K623" s="118"/>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row>
    <row r="624" spans="1:53" ht="15.75" customHeight="1">
      <c r="A624" s="1"/>
      <c r="B624" s="1"/>
      <c r="C624" s="1"/>
      <c r="D624" s="1"/>
      <c r="E624" s="1"/>
      <c r="F624" s="1"/>
      <c r="G624" s="1"/>
      <c r="H624" s="1"/>
      <c r="I624" s="1"/>
      <c r="J624" s="1"/>
      <c r="K624" s="118"/>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row>
    <row r="625" spans="1:53" ht="15.75" customHeight="1">
      <c r="A625" s="1"/>
      <c r="B625" s="1"/>
      <c r="C625" s="1"/>
      <c r="D625" s="1"/>
      <c r="E625" s="1"/>
      <c r="F625" s="1"/>
      <c r="G625" s="1"/>
      <c r="H625" s="1"/>
      <c r="I625" s="1"/>
      <c r="J625" s="1"/>
      <c r="K625" s="118"/>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row>
    <row r="626" spans="1:53" ht="15.75" customHeight="1">
      <c r="A626" s="1"/>
      <c r="B626" s="1"/>
      <c r="C626" s="1"/>
      <c r="D626" s="1"/>
      <c r="E626" s="1"/>
      <c r="F626" s="1"/>
      <c r="G626" s="1"/>
      <c r="H626" s="1"/>
      <c r="I626" s="1"/>
      <c r="J626" s="1"/>
      <c r="K626" s="118"/>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row>
    <row r="627" spans="1:53" ht="15.75" customHeight="1">
      <c r="A627" s="1"/>
      <c r="B627" s="1"/>
      <c r="C627" s="1"/>
      <c r="D627" s="1"/>
      <c r="E627" s="1"/>
      <c r="F627" s="1"/>
      <c r="G627" s="1"/>
      <c r="H627" s="1"/>
      <c r="I627" s="1"/>
      <c r="J627" s="1"/>
      <c r="K627" s="118"/>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row>
    <row r="628" spans="1:53" ht="15.75" customHeight="1">
      <c r="A628" s="1"/>
      <c r="B628" s="1"/>
      <c r="C628" s="1"/>
      <c r="D628" s="1"/>
      <c r="E628" s="1"/>
      <c r="F628" s="1"/>
      <c r="G628" s="1"/>
      <c r="H628" s="1"/>
      <c r="I628" s="1"/>
      <c r="J628" s="1"/>
      <c r="K628" s="118"/>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row>
    <row r="629" spans="1:53" ht="15.75" customHeight="1">
      <c r="A629" s="1"/>
      <c r="B629" s="1"/>
      <c r="C629" s="1"/>
      <c r="D629" s="1"/>
      <c r="E629" s="1"/>
      <c r="F629" s="1"/>
      <c r="G629" s="1"/>
      <c r="H629" s="1"/>
      <c r="I629" s="1"/>
      <c r="J629" s="1"/>
      <c r="K629" s="118"/>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row>
    <row r="630" spans="1:53" ht="15.75" customHeight="1">
      <c r="A630" s="1"/>
      <c r="B630" s="1"/>
      <c r="C630" s="1"/>
      <c r="D630" s="1"/>
      <c r="E630" s="1"/>
      <c r="F630" s="1"/>
      <c r="G630" s="1"/>
      <c r="H630" s="1"/>
      <c r="I630" s="1"/>
      <c r="J630" s="1"/>
      <c r="K630" s="118"/>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row>
    <row r="631" spans="1:53" ht="15.75" customHeight="1">
      <c r="A631" s="1"/>
      <c r="B631" s="1"/>
      <c r="C631" s="1"/>
      <c r="D631" s="1"/>
      <c r="E631" s="1"/>
      <c r="F631" s="1"/>
      <c r="G631" s="1"/>
      <c r="H631" s="1"/>
      <c r="I631" s="1"/>
      <c r="J631" s="1"/>
      <c r="K631" s="118"/>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row>
    <row r="632" spans="1:53" ht="15.75" customHeight="1">
      <c r="A632" s="1"/>
      <c r="B632" s="1"/>
      <c r="C632" s="1"/>
      <c r="D632" s="1"/>
      <c r="E632" s="1"/>
      <c r="F632" s="1"/>
      <c r="G632" s="1"/>
      <c r="H632" s="1"/>
      <c r="I632" s="1"/>
      <c r="J632" s="1"/>
      <c r="K632" s="118"/>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row>
    <row r="633" spans="1:53" ht="15.75" customHeight="1">
      <c r="A633" s="1"/>
      <c r="B633" s="1"/>
      <c r="C633" s="1"/>
      <c r="D633" s="1"/>
      <c r="E633" s="1"/>
      <c r="F633" s="1"/>
      <c r="G633" s="1"/>
      <c r="H633" s="1"/>
      <c r="I633" s="1"/>
      <c r="J633" s="1"/>
      <c r="K633" s="118"/>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row>
    <row r="634" spans="1:53" ht="15.75" customHeight="1">
      <c r="A634" s="1"/>
      <c r="B634" s="1"/>
      <c r="C634" s="1"/>
      <c r="D634" s="1"/>
      <c r="E634" s="1"/>
      <c r="F634" s="1"/>
      <c r="G634" s="1"/>
      <c r="H634" s="1"/>
      <c r="I634" s="1"/>
      <c r="J634" s="1"/>
      <c r="K634" s="118"/>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row>
    <row r="635" spans="1:53" ht="15.75" customHeight="1">
      <c r="A635" s="1"/>
      <c r="B635" s="1"/>
      <c r="C635" s="1"/>
      <c r="D635" s="1"/>
      <c r="E635" s="1"/>
      <c r="F635" s="1"/>
      <c r="G635" s="1"/>
      <c r="H635" s="1"/>
      <c r="I635" s="1"/>
      <c r="J635" s="1"/>
      <c r="K635" s="118"/>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row>
    <row r="636" spans="1:53" ht="15.75" customHeight="1">
      <c r="A636" s="1"/>
      <c r="B636" s="1"/>
      <c r="C636" s="1"/>
      <c r="D636" s="1"/>
      <c r="E636" s="1"/>
      <c r="F636" s="1"/>
      <c r="G636" s="1"/>
      <c r="H636" s="1"/>
      <c r="I636" s="1"/>
      <c r="J636" s="1"/>
      <c r="K636" s="118"/>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row>
    <row r="637" spans="1:53" ht="15.75" customHeight="1">
      <c r="A637" s="1"/>
      <c r="B637" s="1"/>
      <c r="C637" s="1"/>
      <c r="D637" s="1"/>
      <c r="E637" s="1"/>
      <c r="F637" s="1"/>
      <c r="G637" s="1"/>
      <c r="H637" s="1"/>
      <c r="I637" s="1"/>
      <c r="J637" s="1"/>
      <c r="K637" s="118"/>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row>
    <row r="638" spans="1:53" ht="15.75" customHeight="1">
      <c r="A638" s="1"/>
      <c r="B638" s="1"/>
      <c r="C638" s="1"/>
      <c r="D638" s="1"/>
      <c r="E638" s="1"/>
      <c r="F638" s="1"/>
      <c r="G638" s="1"/>
      <c r="H638" s="1"/>
      <c r="I638" s="1"/>
      <c r="J638" s="1"/>
      <c r="K638" s="118"/>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row>
    <row r="639" spans="1:53" ht="15.75" customHeight="1">
      <c r="A639" s="1"/>
      <c r="B639" s="1"/>
      <c r="C639" s="1"/>
      <c r="D639" s="1"/>
      <c r="E639" s="1"/>
      <c r="F639" s="1"/>
      <c r="G639" s="1"/>
      <c r="H639" s="1"/>
      <c r="I639" s="1"/>
      <c r="J639" s="1"/>
      <c r="K639" s="118"/>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row>
    <row r="640" spans="1:53" ht="15.75" customHeight="1">
      <c r="A640" s="1"/>
      <c r="B640" s="1"/>
      <c r="C640" s="1"/>
      <c r="D640" s="1"/>
      <c r="E640" s="1"/>
      <c r="F640" s="1"/>
      <c r="G640" s="1"/>
      <c r="H640" s="1"/>
      <c r="I640" s="1"/>
      <c r="J640" s="1"/>
      <c r="K640" s="118"/>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row>
    <row r="641" spans="1:53" ht="15.75" customHeight="1">
      <c r="A641" s="1"/>
      <c r="B641" s="1"/>
      <c r="C641" s="1"/>
      <c r="D641" s="1"/>
      <c r="E641" s="1"/>
      <c r="F641" s="1"/>
      <c r="G641" s="1"/>
      <c r="H641" s="1"/>
      <c r="I641" s="1"/>
      <c r="J641" s="1"/>
      <c r="K641" s="118"/>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row>
    <row r="642" spans="1:53" ht="15.75" customHeight="1">
      <c r="A642" s="1"/>
      <c r="B642" s="1"/>
      <c r="C642" s="1"/>
      <c r="D642" s="1"/>
      <c r="E642" s="1"/>
      <c r="F642" s="1"/>
      <c r="G642" s="1"/>
      <c r="H642" s="1"/>
      <c r="I642" s="1"/>
      <c r="J642" s="1"/>
      <c r="K642" s="118"/>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row>
    <row r="643" spans="1:53" ht="15.75" customHeight="1">
      <c r="A643" s="1"/>
      <c r="B643" s="1"/>
      <c r="C643" s="1"/>
      <c r="D643" s="1"/>
      <c r="E643" s="1"/>
      <c r="F643" s="1"/>
      <c r="G643" s="1"/>
      <c r="H643" s="1"/>
      <c r="I643" s="1"/>
      <c r="J643" s="1"/>
      <c r="K643" s="118"/>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row>
    <row r="644" spans="1:53" ht="15.75" customHeight="1">
      <c r="A644" s="1"/>
      <c r="B644" s="1"/>
      <c r="C644" s="1"/>
      <c r="D644" s="1"/>
      <c r="E644" s="1"/>
      <c r="F644" s="1"/>
      <c r="G644" s="1"/>
      <c r="H644" s="1"/>
      <c r="I644" s="1"/>
      <c r="J644" s="1"/>
      <c r="K644" s="118"/>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row>
    <row r="645" spans="1:53" ht="15.75" customHeight="1">
      <c r="A645" s="1"/>
      <c r="B645" s="1"/>
      <c r="C645" s="1"/>
      <c r="D645" s="1"/>
      <c r="E645" s="1"/>
      <c r="F645" s="1"/>
      <c r="G645" s="1"/>
      <c r="H645" s="1"/>
      <c r="I645" s="1"/>
      <c r="J645" s="1"/>
      <c r="K645" s="118"/>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row>
    <row r="646" spans="1:53" ht="15.75" customHeight="1">
      <c r="A646" s="1"/>
      <c r="B646" s="1"/>
      <c r="C646" s="1"/>
      <c r="D646" s="1"/>
      <c r="E646" s="1"/>
      <c r="F646" s="1"/>
      <c r="G646" s="1"/>
      <c r="H646" s="1"/>
      <c r="I646" s="1"/>
      <c r="J646" s="1"/>
      <c r="K646" s="118"/>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row>
    <row r="647" spans="1:53" ht="15.75" customHeight="1">
      <c r="A647" s="1"/>
      <c r="B647" s="1"/>
      <c r="C647" s="1"/>
      <c r="D647" s="1"/>
      <c r="E647" s="1"/>
      <c r="F647" s="1"/>
      <c r="G647" s="1"/>
      <c r="H647" s="1"/>
      <c r="I647" s="1"/>
      <c r="J647" s="1"/>
      <c r="K647" s="118"/>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row>
    <row r="648" spans="1:53" ht="15.75" customHeight="1">
      <c r="A648" s="1"/>
      <c r="B648" s="1"/>
      <c r="C648" s="1"/>
      <c r="D648" s="1"/>
      <c r="E648" s="1"/>
      <c r="F648" s="1"/>
      <c r="G648" s="1"/>
      <c r="H648" s="1"/>
      <c r="I648" s="1"/>
      <c r="J648" s="1"/>
      <c r="K648" s="118"/>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row>
    <row r="649" spans="1:53" ht="15.75" customHeight="1">
      <c r="A649" s="1"/>
      <c r="B649" s="1"/>
      <c r="C649" s="1"/>
      <c r="D649" s="1"/>
      <c r="E649" s="1"/>
      <c r="F649" s="1"/>
      <c r="G649" s="1"/>
      <c r="H649" s="1"/>
      <c r="I649" s="1"/>
      <c r="J649" s="1"/>
      <c r="K649" s="118"/>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row>
    <row r="650" spans="1:53" ht="15.75" customHeight="1">
      <c r="A650" s="1"/>
      <c r="B650" s="1"/>
      <c r="C650" s="1"/>
      <c r="D650" s="1"/>
      <c r="E650" s="1"/>
      <c r="F650" s="1"/>
      <c r="G650" s="1"/>
      <c r="H650" s="1"/>
      <c r="I650" s="1"/>
      <c r="J650" s="1"/>
      <c r="K650" s="118"/>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row>
    <row r="651" spans="1:53" ht="15.75" customHeight="1">
      <c r="A651" s="1"/>
      <c r="B651" s="1"/>
      <c r="C651" s="1"/>
      <c r="D651" s="1"/>
      <c r="E651" s="1"/>
      <c r="F651" s="1"/>
      <c r="G651" s="1"/>
      <c r="H651" s="1"/>
      <c r="I651" s="1"/>
      <c r="J651" s="1"/>
      <c r="K651" s="118"/>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row>
    <row r="652" spans="1:53" ht="15.75" customHeight="1">
      <c r="A652" s="1"/>
      <c r="B652" s="1"/>
      <c r="C652" s="1"/>
      <c r="D652" s="1"/>
      <c r="E652" s="1"/>
      <c r="F652" s="1"/>
      <c r="G652" s="1"/>
      <c r="H652" s="1"/>
      <c r="I652" s="1"/>
      <c r="J652" s="1"/>
      <c r="K652" s="118"/>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row>
    <row r="653" spans="1:53" ht="15.75" customHeight="1">
      <c r="A653" s="1"/>
      <c r="B653" s="1"/>
      <c r="C653" s="1"/>
      <c r="D653" s="1"/>
      <c r="E653" s="1"/>
      <c r="F653" s="1"/>
      <c r="G653" s="1"/>
      <c r="H653" s="1"/>
      <c r="I653" s="1"/>
      <c r="J653" s="1"/>
      <c r="K653" s="118"/>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row>
    <row r="654" spans="1:53" ht="15.75" customHeight="1">
      <c r="A654" s="1"/>
      <c r="B654" s="1"/>
      <c r="C654" s="1"/>
      <c r="D654" s="1"/>
      <c r="E654" s="1"/>
      <c r="F654" s="1"/>
      <c r="G654" s="1"/>
      <c r="H654" s="1"/>
      <c r="I654" s="1"/>
      <c r="J654" s="1"/>
      <c r="K654" s="118"/>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row>
    <row r="655" spans="1:53" ht="15.75" customHeight="1">
      <c r="A655" s="1"/>
      <c r="B655" s="1"/>
      <c r="C655" s="1"/>
      <c r="D655" s="1"/>
      <c r="E655" s="1"/>
      <c r="F655" s="1"/>
      <c r="G655" s="1"/>
      <c r="H655" s="1"/>
      <c r="I655" s="1"/>
      <c r="J655" s="1"/>
      <c r="K655" s="118"/>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row>
    <row r="656" spans="1:53" ht="15.75" customHeight="1">
      <c r="A656" s="1"/>
      <c r="B656" s="1"/>
      <c r="C656" s="1"/>
      <c r="D656" s="1"/>
      <c r="E656" s="1"/>
      <c r="F656" s="1"/>
      <c r="G656" s="1"/>
      <c r="H656" s="1"/>
      <c r="I656" s="1"/>
      <c r="J656" s="1"/>
      <c r="K656" s="118"/>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row>
    <row r="657" spans="1:53" ht="15.75" customHeight="1">
      <c r="A657" s="1"/>
      <c r="B657" s="1"/>
      <c r="C657" s="1"/>
      <c r="D657" s="1"/>
      <c r="E657" s="1"/>
      <c r="F657" s="1"/>
      <c r="G657" s="1"/>
      <c r="H657" s="1"/>
      <c r="I657" s="1"/>
      <c r="J657" s="1"/>
      <c r="K657" s="118"/>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row>
    <row r="658" spans="1:53" ht="15.75" customHeight="1">
      <c r="A658" s="1"/>
      <c r="B658" s="1"/>
      <c r="C658" s="1"/>
      <c r="D658" s="1"/>
      <c r="E658" s="1"/>
      <c r="F658" s="1"/>
      <c r="G658" s="1"/>
      <c r="H658" s="1"/>
      <c r="I658" s="1"/>
      <c r="J658" s="1"/>
      <c r="K658" s="118"/>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row>
    <row r="659" spans="1:53" ht="15.75" customHeight="1">
      <c r="A659" s="1"/>
      <c r="B659" s="1"/>
      <c r="C659" s="1"/>
      <c r="D659" s="1"/>
      <c r="E659" s="1"/>
      <c r="F659" s="1"/>
      <c r="G659" s="1"/>
      <c r="H659" s="1"/>
      <c r="I659" s="1"/>
      <c r="J659" s="1"/>
      <c r="K659" s="118"/>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row>
    <row r="660" spans="1:53" ht="15.75" customHeight="1">
      <c r="A660" s="1"/>
      <c r="B660" s="1"/>
      <c r="C660" s="1"/>
      <c r="D660" s="1"/>
      <c r="E660" s="1"/>
      <c r="F660" s="1"/>
      <c r="G660" s="1"/>
      <c r="H660" s="1"/>
      <c r="I660" s="1"/>
      <c r="J660" s="1"/>
      <c r="K660" s="118"/>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row>
    <row r="661" spans="1:53" ht="15.75" customHeight="1">
      <c r="A661" s="1"/>
      <c r="B661" s="1"/>
      <c r="C661" s="1"/>
      <c r="D661" s="1"/>
      <c r="E661" s="1"/>
      <c r="F661" s="1"/>
      <c r="G661" s="1"/>
      <c r="H661" s="1"/>
      <c r="I661" s="1"/>
      <c r="J661" s="1"/>
      <c r="K661" s="118"/>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row>
    <row r="662" spans="1:53" ht="15.75" customHeight="1">
      <c r="A662" s="1"/>
      <c r="B662" s="1"/>
      <c r="C662" s="1"/>
      <c r="D662" s="1"/>
      <c r="E662" s="1"/>
      <c r="F662" s="1"/>
      <c r="G662" s="1"/>
      <c r="H662" s="1"/>
      <c r="I662" s="1"/>
      <c r="J662" s="1"/>
      <c r="K662" s="118"/>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row>
    <row r="663" spans="1:53" ht="15.75" customHeight="1">
      <c r="A663" s="1"/>
      <c r="B663" s="1"/>
      <c r="C663" s="1"/>
      <c r="D663" s="1"/>
      <c r="E663" s="1"/>
      <c r="F663" s="1"/>
      <c r="G663" s="1"/>
      <c r="H663" s="1"/>
      <c r="I663" s="1"/>
      <c r="J663" s="1"/>
      <c r="K663" s="118"/>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row>
    <row r="664" spans="1:53" ht="15.75" customHeight="1">
      <c r="A664" s="1"/>
      <c r="B664" s="1"/>
      <c r="C664" s="1"/>
      <c r="D664" s="1"/>
      <c r="E664" s="1"/>
      <c r="F664" s="1"/>
      <c r="G664" s="1"/>
      <c r="H664" s="1"/>
      <c r="I664" s="1"/>
      <c r="J664" s="1"/>
      <c r="K664" s="118"/>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row>
    <row r="665" spans="1:53" ht="15.75" customHeight="1">
      <c r="A665" s="1"/>
      <c r="B665" s="1"/>
      <c r="C665" s="1"/>
      <c r="D665" s="1"/>
      <c r="E665" s="1"/>
      <c r="F665" s="1"/>
      <c r="G665" s="1"/>
      <c r="H665" s="1"/>
      <c r="I665" s="1"/>
      <c r="J665" s="1"/>
      <c r="K665" s="118"/>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row>
    <row r="666" spans="1:53" ht="15.75" customHeight="1">
      <c r="A666" s="1"/>
      <c r="B666" s="1"/>
      <c r="C666" s="1"/>
      <c r="D666" s="1"/>
      <c r="E666" s="1"/>
      <c r="F666" s="1"/>
      <c r="G666" s="1"/>
      <c r="H666" s="1"/>
      <c r="I666" s="1"/>
      <c r="J666" s="1"/>
      <c r="K666" s="118"/>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row>
    <row r="667" spans="1:53" ht="15.75" customHeight="1">
      <c r="A667" s="1"/>
      <c r="B667" s="1"/>
      <c r="C667" s="1"/>
      <c r="D667" s="1"/>
      <c r="E667" s="1"/>
      <c r="F667" s="1"/>
      <c r="G667" s="1"/>
      <c r="H667" s="1"/>
      <c r="I667" s="1"/>
      <c r="J667" s="1"/>
      <c r="K667" s="118"/>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row>
    <row r="668" spans="1:53" ht="15.75" customHeight="1">
      <c r="A668" s="1"/>
      <c r="B668" s="1"/>
      <c r="C668" s="1"/>
      <c r="D668" s="1"/>
      <c r="E668" s="1"/>
      <c r="F668" s="1"/>
      <c r="G668" s="1"/>
      <c r="H668" s="1"/>
      <c r="I668" s="1"/>
      <c r="J668" s="1"/>
      <c r="K668" s="118"/>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row>
    <row r="669" spans="1:53" ht="15.75" customHeight="1">
      <c r="A669" s="1"/>
      <c r="B669" s="1"/>
      <c r="C669" s="1"/>
      <c r="D669" s="1"/>
      <c r="E669" s="1"/>
      <c r="F669" s="1"/>
      <c r="G669" s="1"/>
      <c r="H669" s="1"/>
      <c r="I669" s="1"/>
      <c r="J669" s="1"/>
      <c r="K669" s="118"/>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row>
    <row r="670" spans="1:53" ht="15.75" customHeight="1">
      <c r="A670" s="1"/>
      <c r="B670" s="1"/>
      <c r="C670" s="1"/>
      <c r="D670" s="1"/>
      <c r="E670" s="1"/>
      <c r="F670" s="1"/>
      <c r="G670" s="1"/>
      <c r="H670" s="1"/>
      <c r="I670" s="1"/>
      <c r="J670" s="1"/>
      <c r="K670" s="118"/>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row>
    <row r="671" spans="1:53" ht="15.75" customHeight="1">
      <c r="A671" s="1"/>
      <c r="B671" s="1"/>
      <c r="C671" s="1"/>
      <c r="D671" s="1"/>
      <c r="E671" s="1"/>
      <c r="F671" s="1"/>
      <c r="G671" s="1"/>
      <c r="H671" s="1"/>
      <c r="I671" s="1"/>
      <c r="J671" s="1"/>
      <c r="K671" s="118"/>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row>
    <row r="672" spans="1:53" ht="15.75" customHeight="1">
      <c r="A672" s="1"/>
      <c r="B672" s="1"/>
      <c r="C672" s="1"/>
      <c r="D672" s="1"/>
      <c r="E672" s="1"/>
      <c r="F672" s="1"/>
      <c r="G672" s="1"/>
      <c r="H672" s="1"/>
      <c r="I672" s="1"/>
      <c r="J672" s="1"/>
      <c r="K672" s="118"/>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row>
    <row r="673" spans="1:53" ht="15.75" customHeight="1">
      <c r="A673" s="1"/>
      <c r="B673" s="1"/>
      <c r="C673" s="1"/>
      <c r="D673" s="1"/>
      <c r="E673" s="1"/>
      <c r="F673" s="1"/>
      <c r="G673" s="1"/>
      <c r="H673" s="1"/>
      <c r="I673" s="1"/>
      <c r="J673" s="1"/>
      <c r="K673" s="118"/>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row>
    <row r="674" spans="1:53" ht="15.75" customHeight="1">
      <c r="A674" s="1"/>
      <c r="B674" s="1"/>
      <c r="C674" s="1"/>
      <c r="D674" s="1"/>
      <c r="E674" s="1"/>
      <c r="F674" s="1"/>
      <c r="G674" s="1"/>
      <c r="H674" s="1"/>
      <c r="I674" s="1"/>
      <c r="J674" s="1"/>
      <c r="K674" s="118"/>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row>
    <row r="675" spans="1:53" ht="15.75" customHeight="1">
      <c r="A675" s="1"/>
      <c r="B675" s="1"/>
      <c r="C675" s="1"/>
      <c r="D675" s="1"/>
      <c r="E675" s="1"/>
      <c r="F675" s="1"/>
      <c r="G675" s="1"/>
      <c r="H675" s="1"/>
      <c r="I675" s="1"/>
      <c r="J675" s="1"/>
      <c r="K675" s="118"/>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row>
    <row r="676" spans="1:53" ht="15.75" customHeight="1">
      <c r="A676" s="1"/>
      <c r="B676" s="1"/>
      <c r="C676" s="1"/>
      <c r="D676" s="1"/>
      <c r="E676" s="1"/>
      <c r="F676" s="1"/>
      <c r="G676" s="1"/>
      <c r="H676" s="1"/>
      <c r="I676" s="1"/>
      <c r="J676" s="1"/>
      <c r="K676" s="118"/>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row>
    <row r="677" spans="1:53" ht="15.75" customHeight="1">
      <c r="A677" s="1"/>
      <c r="B677" s="1"/>
      <c r="C677" s="1"/>
      <c r="D677" s="1"/>
      <c r="E677" s="1"/>
      <c r="F677" s="1"/>
      <c r="G677" s="1"/>
      <c r="H677" s="1"/>
      <c r="I677" s="1"/>
      <c r="J677" s="1"/>
      <c r="K677" s="118"/>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row>
    <row r="678" spans="1:53" ht="15.75" customHeight="1">
      <c r="A678" s="1"/>
      <c r="B678" s="1"/>
      <c r="C678" s="1"/>
      <c r="D678" s="1"/>
      <c r="E678" s="1"/>
      <c r="F678" s="1"/>
      <c r="G678" s="1"/>
      <c r="H678" s="1"/>
      <c r="I678" s="1"/>
      <c r="J678" s="1"/>
      <c r="K678" s="118"/>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row>
    <row r="679" spans="1:53" ht="15.75" customHeight="1">
      <c r="A679" s="1"/>
      <c r="B679" s="1"/>
      <c r="C679" s="1"/>
      <c r="D679" s="1"/>
      <c r="E679" s="1"/>
      <c r="F679" s="1"/>
      <c r="G679" s="1"/>
      <c r="H679" s="1"/>
      <c r="I679" s="1"/>
      <c r="J679" s="1"/>
      <c r="K679" s="118"/>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row>
    <row r="680" spans="1:53" ht="15.75" customHeight="1">
      <c r="A680" s="1"/>
      <c r="B680" s="1"/>
      <c r="C680" s="1"/>
      <c r="D680" s="1"/>
      <c r="E680" s="1"/>
      <c r="F680" s="1"/>
      <c r="G680" s="1"/>
      <c r="H680" s="1"/>
      <c r="I680" s="1"/>
      <c r="J680" s="1"/>
      <c r="K680" s="118"/>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row>
    <row r="681" spans="1:53" ht="15.75" customHeight="1">
      <c r="A681" s="1"/>
      <c r="B681" s="1"/>
      <c r="C681" s="1"/>
      <c r="D681" s="1"/>
      <c r="E681" s="1"/>
      <c r="F681" s="1"/>
      <c r="G681" s="1"/>
      <c r="H681" s="1"/>
      <c r="I681" s="1"/>
      <c r="J681" s="1"/>
      <c r="K681" s="118"/>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row>
    <row r="682" spans="1:53" ht="15.75" customHeight="1">
      <c r="A682" s="1"/>
      <c r="B682" s="1"/>
      <c r="C682" s="1"/>
      <c r="D682" s="1"/>
      <c r="E682" s="1"/>
      <c r="F682" s="1"/>
      <c r="G682" s="1"/>
      <c r="H682" s="1"/>
      <c r="I682" s="1"/>
      <c r="J682" s="1"/>
      <c r="K682" s="118"/>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row>
    <row r="683" spans="1:53" ht="15.75" customHeight="1">
      <c r="A683" s="1"/>
      <c r="B683" s="1"/>
      <c r="C683" s="1"/>
      <c r="D683" s="1"/>
      <c r="E683" s="1"/>
      <c r="F683" s="1"/>
      <c r="G683" s="1"/>
      <c r="H683" s="1"/>
      <c r="I683" s="1"/>
      <c r="J683" s="1"/>
      <c r="K683" s="118"/>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row>
    <row r="684" spans="1:53" ht="15.75" customHeight="1">
      <c r="A684" s="1"/>
      <c r="B684" s="1"/>
      <c r="C684" s="1"/>
      <c r="D684" s="1"/>
      <c r="E684" s="1"/>
      <c r="F684" s="1"/>
      <c r="G684" s="1"/>
      <c r="H684" s="1"/>
      <c r="I684" s="1"/>
      <c r="J684" s="1"/>
      <c r="K684" s="118"/>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row>
    <row r="685" spans="1:53" ht="15.75" customHeight="1">
      <c r="A685" s="1"/>
      <c r="B685" s="1"/>
      <c r="C685" s="1"/>
      <c r="D685" s="1"/>
      <c r="E685" s="1"/>
      <c r="F685" s="1"/>
      <c r="G685" s="1"/>
      <c r="H685" s="1"/>
      <c r="I685" s="1"/>
      <c r="J685" s="1"/>
      <c r="K685" s="118"/>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row>
    <row r="686" spans="1:53" ht="15.75" customHeight="1">
      <c r="A686" s="1"/>
      <c r="B686" s="1"/>
      <c r="C686" s="1"/>
      <c r="D686" s="1"/>
      <c r="E686" s="1"/>
      <c r="F686" s="1"/>
      <c r="G686" s="1"/>
      <c r="H686" s="1"/>
      <c r="I686" s="1"/>
      <c r="J686" s="1"/>
      <c r="K686" s="118"/>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row>
    <row r="687" spans="1:53" ht="15.75" customHeight="1">
      <c r="A687" s="1"/>
      <c r="B687" s="1"/>
      <c r="C687" s="1"/>
      <c r="D687" s="1"/>
      <c r="E687" s="1"/>
      <c r="F687" s="1"/>
      <c r="G687" s="1"/>
      <c r="H687" s="1"/>
      <c r="I687" s="1"/>
      <c r="J687" s="1"/>
      <c r="K687" s="118"/>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row>
    <row r="688" spans="1:53" ht="15.75" customHeight="1">
      <c r="A688" s="1"/>
      <c r="B688" s="1"/>
      <c r="C688" s="1"/>
      <c r="D688" s="1"/>
      <c r="E688" s="1"/>
      <c r="F688" s="1"/>
      <c r="G688" s="1"/>
      <c r="H688" s="1"/>
      <c r="I688" s="1"/>
      <c r="J688" s="1"/>
      <c r="K688" s="118"/>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row>
    <row r="689" spans="1:53" ht="15.75" customHeight="1">
      <c r="A689" s="1"/>
      <c r="B689" s="1"/>
      <c r="C689" s="1"/>
      <c r="D689" s="1"/>
      <c r="E689" s="1"/>
      <c r="F689" s="1"/>
      <c r="G689" s="1"/>
      <c r="H689" s="1"/>
      <c r="I689" s="1"/>
      <c r="J689" s="1"/>
      <c r="K689" s="118"/>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row>
    <row r="690" spans="1:53" ht="15.75" customHeight="1">
      <c r="A690" s="1"/>
      <c r="B690" s="1"/>
      <c r="C690" s="1"/>
      <c r="D690" s="1"/>
      <c r="E690" s="1"/>
      <c r="F690" s="1"/>
      <c r="G690" s="1"/>
      <c r="H690" s="1"/>
      <c r="I690" s="1"/>
      <c r="J690" s="1"/>
      <c r="K690" s="118"/>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row>
    <row r="691" spans="1:53" ht="15.75" customHeight="1">
      <c r="A691" s="1"/>
      <c r="B691" s="1"/>
      <c r="C691" s="1"/>
      <c r="D691" s="1"/>
      <c r="E691" s="1"/>
      <c r="F691" s="1"/>
      <c r="G691" s="1"/>
      <c r="H691" s="1"/>
      <c r="I691" s="1"/>
      <c r="J691" s="1"/>
      <c r="K691" s="118"/>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row>
    <row r="692" spans="1:53" ht="15.75" customHeight="1">
      <c r="A692" s="1"/>
      <c r="B692" s="1"/>
      <c r="C692" s="1"/>
      <c r="D692" s="1"/>
      <c r="E692" s="1"/>
      <c r="F692" s="1"/>
      <c r="G692" s="1"/>
      <c r="H692" s="1"/>
      <c r="I692" s="1"/>
      <c r="J692" s="1"/>
      <c r="K692" s="118"/>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row>
    <row r="693" spans="1:53" ht="15.75" customHeight="1">
      <c r="A693" s="1"/>
      <c r="B693" s="1"/>
      <c r="C693" s="1"/>
      <c r="D693" s="1"/>
      <c r="E693" s="1"/>
      <c r="F693" s="1"/>
      <c r="G693" s="1"/>
      <c r="H693" s="1"/>
      <c r="I693" s="1"/>
      <c r="J693" s="1"/>
      <c r="K693" s="118"/>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row>
    <row r="694" spans="1:53" ht="15.75" customHeight="1">
      <c r="A694" s="1"/>
      <c r="B694" s="1"/>
      <c r="C694" s="1"/>
      <c r="D694" s="1"/>
      <c r="E694" s="1"/>
      <c r="F694" s="1"/>
      <c r="G694" s="1"/>
      <c r="H694" s="1"/>
      <c r="I694" s="1"/>
      <c r="J694" s="1"/>
      <c r="K694" s="118"/>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row>
    <row r="695" spans="1:53" ht="15.75" customHeight="1">
      <c r="A695" s="1"/>
      <c r="B695" s="1"/>
      <c r="C695" s="1"/>
      <c r="D695" s="1"/>
      <c r="E695" s="1"/>
      <c r="F695" s="1"/>
      <c r="G695" s="1"/>
      <c r="H695" s="1"/>
      <c r="I695" s="1"/>
      <c r="J695" s="1"/>
      <c r="K695" s="118"/>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row>
    <row r="696" spans="1:53" ht="15.75" customHeight="1">
      <c r="A696" s="1"/>
      <c r="B696" s="1"/>
      <c r="C696" s="1"/>
      <c r="D696" s="1"/>
      <c r="E696" s="1"/>
      <c r="F696" s="1"/>
      <c r="G696" s="1"/>
      <c r="H696" s="1"/>
      <c r="I696" s="1"/>
      <c r="J696" s="1"/>
      <c r="K696" s="118"/>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row>
    <row r="697" spans="1:53" ht="15.75" customHeight="1">
      <c r="A697" s="1"/>
      <c r="B697" s="1"/>
      <c r="C697" s="1"/>
      <c r="D697" s="1"/>
      <c r="E697" s="1"/>
      <c r="F697" s="1"/>
      <c r="G697" s="1"/>
      <c r="H697" s="1"/>
      <c r="I697" s="1"/>
      <c r="J697" s="1"/>
      <c r="K697" s="118"/>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row>
    <row r="698" spans="1:53" ht="15.75" customHeight="1">
      <c r="A698" s="1"/>
      <c r="B698" s="1"/>
      <c r="C698" s="1"/>
      <c r="D698" s="1"/>
      <c r="E698" s="1"/>
      <c r="F698" s="1"/>
      <c r="G698" s="1"/>
      <c r="H698" s="1"/>
      <c r="I698" s="1"/>
      <c r="J698" s="1"/>
      <c r="K698" s="118"/>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row>
    <row r="699" spans="1:53" ht="15.75" customHeight="1">
      <c r="A699" s="1"/>
      <c r="B699" s="1"/>
      <c r="C699" s="1"/>
      <c r="D699" s="1"/>
      <c r="E699" s="1"/>
      <c r="F699" s="1"/>
      <c r="G699" s="1"/>
      <c r="H699" s="1"/>
      <c r="I699" s="1"/>
      <c r="J699" s="1"/>
      <c r="K699" s="118"/>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row>
    <row r="700" spans="1:53" ht="15.75" customHeight="1">
      <c r="A700" s="1"/>
      <c r="B700" s="1"/>
      <c r="C700" s="1"/>
      <c r="D700" s="1"/>
      <c r="E700" s="1"/>
      <c r="F700" s="1"/>
      <c r="G700" s="1"/>
      <c r="H700" s="1"/>
      <c r="I700" s="1"/>
      <c r="J700" s="1"/>
      <c r="K700" s="118"/>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row>
    <row r="701" spans="1:53" ht="15.75" customHeight="1">
      <c r="A701" s="1"/>
      <c r="B701" s="1"/>
      <c r="C701" s="1"/>
      <c r="D701" s="1"/>
      <c r="E701" s="1"/>
      <c r="F701" s="1"/>
      <c r="G701" s="1"/>
      <c r="H701" s="1"/>
      <c r="I701" s="1"/>
      <c r="J701" s="1"/>
      <c r="K701" s="118"/>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row>
    <row r="702" spans="1:53" ht="15.75" customHeight="1">
      <c r="A702" s="1"/>
      <c r="B702" s="1"/>
      <c r="C702" s="1"/>
      <c r="D702" s="1"/>
      <c r="E702" s="1"/>
      <c r="F702" s="1"/>
      <c r="G702" s="1"/>
      <c r="H702" s="1"/>
      <c r="I702" s="1"/>
      <c r="J702" s="1"/>
      <c r="K702" s="118"/>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row>
    <row r="703" spans="1:53" ht="15.75" customHeight="1">
      <c r="A703" s="1"/>
      <c r="B703" s="1"/>
      <c r="C703" s="1"/>
      <c r="D703" s="1"/>
      <c r="E703" s="1"/>
      <c r="F703" s="1"/>
      <c r="G703" s="1"/>
      <c r="H703" s="1"/>
      <c r="I703" s="1"/>
      <c r="J703" s="1"/>
      <c r="K703" s="118"/>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row>
    <row r="704" spans="1:53" ht="15.75" customHeight="1">
      <c r="A704" s="1"/>
      <c r="B704" s="1"/>
      <c r="C704" s="1"/>
      <c r="D704" s="1"/>
      <c r="E704" s="1"/>
      <c r="F704" s="1"/>
      <c r="G704" s="1"/>
      <c r="H704" s="1"/>
      <c r="I704" s="1"/>
      <c r="J704" s="1"/>
      <c r="K704" s="118"/>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row>
    <row r="705" spans="1:53" ht="15.75" customHeight="1">
      <c r="A705" s="1"/>
      <c r="B705" s="1"/>
      <c r="C705" s="1"/>
      <c r="D705" s="1"/>
      <c r="E705" s="1"/>
      <c r="F705" s="1"/>
      <c r="G705" s="1"/>
      <c r="H705" s="1"/>
      <c r="I705" s="1"/>
      <c r="J705" s="1"/>
      <c r="K705" s="118"/>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row>
    <row r="706" spans="1:53" ht="15.75" customHeight="1">
      <c r="A706" s="1"/>
      <c r="B706" s="1"/>
      <c r="C706" s="1"/>
      <c r="D706" s="1"/>
      <c r="E706" s="1"/>
      <c r="F706" s="1"/>
      <c r="G706" s="1"/>
      <c r="H706" s="1"/>
      <c r="I706" s="1"/>
      <c r="J706" s="1"/>
      <c r="K706" s="118"/>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row>
    <row r="707" spans="1:53" ht="15.75" customHeight="1">
      <c r="A707" s="1"/>
      <c r="B707" s="1"/>
      <c r="C707" s="1"/>
      <c r="D707" s="1"/>
      <c r="E707" s="1"/>
      <c r="F707" s="1"/>
      <c r="G707" s="1"/>
      <c r="H707" s="1"/>
      <c r="I707" s="1"/>
      <c r="J707" s="1"/>
      <c r="K707" s="118"/>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row>
    <row r="708" spans="1:53" ht="15.75" customHeight="1">
      <c r="A708" s="1"/>
      <c r="B708" s="1"/>
      <c r="C708" s="1"/>
      <c r="D708" s="1"/>
      <c r="E708" s="1"/>
      <c r="F708" s="1"/>
      <c r="G708" s="1"/>
      <c r="H708" s="1"/>
      <c r="I708" s="1"/>
      <c r="J708" s="1"/>
      <c r="K708" s="118"/>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row>
    <row r="709" spans="1:53" ht="15.75" customHeight="1">
      <c r="A709" s="1"/>
      <c r="B709" s="1"/>
      <c r="C709" s="1"/>
      <c r="D709" s="1"/>
      <c r="E709" s="1"/>
      <c r="F709" s="1"/>
      <c r="G709" s="1"/>
      <c r="H709" s="1"/>
      <c r="I709" s="1"/>
      <c r="J709" s="1"/>
      <c r="K709" s="118"/>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row>
    <row r="710" spans="1:53" ht="15.75" customHeight="1">
      <c r="A710" s="1"/>
      <c r="B710" s="1"/>
      <c r="C710" s="1"/>
      <c r="D710" s="1"/>
      <c r="E710" s="1"/>
      <c r="F710" s="1"/>
      <c r="G710" s="1"/>
      <c r="H710" s="1"/>
      <c r="I710" s="1"/>
      <c r="J710" s="1"/>
      <c r="K710" s="118"/>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row>
    <row r="711" spans="1:53" ht="15.75" customHeight="1">
      <c r="A711" s="1"/>
      <c r="B711" s="1"/>
      <c r="C711" s="1"/>
      <c r="D711" s="1"/>
      <c r="E711" s="1"/>
      <c r="F711" s="1"/>
      <c r="G711" s="1"/>
      <c r="H711" s="1"/>
      <c r="I711" s="1"/>
      <c r="J711" s="1"/>
      <c r="K711" s="118"/>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row>
    <row r="712" spans="1:53" ht="15.75" customHeight="1">
      <c r="A712" s="1"/>
      <c r="B712" s="1"/>
      <c r="C712" s="1"/>
      <c r="D712" s="1"/>
      <c r="E712" s="1"/>
      <c r="F712" s="1"/>
      <c r="G712" s="1"/>
      <c r="H712" s="1"/>
      <c r="I712" s="1"/>
      <c r="J712" s="1"/>
      <c r="K712" s="118"/>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row>
    <row r="713" spans="1:53" ht="15.75" customHeight="1">
      <c r="A713" s="1"/>
      <c r="B713" s="1"/>
      <c r="C713" s="1"/>
      <c r="D713" s="1"/>
      <c r="E713" s="1"/>
      <c r="F713" s="1"/>
      <c r="G713" s="1"/>
      <c r="H713" s="1"/>
      <c r="I713" s="1"/>
      <c r="J713" s="1"/>
      <c r="K713" s="118"/>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row>
    <row r="714" spans="1:53" ht="15.75" customHeight="1">
      <c r="A714" s="1"/>
      <c r="B714" s="1"/>
      <c r="C714" s="1"/>
      <c r="D714" s="1"/>
      <c r="E714" s="1"/>
      <c r="F714" s="1"/>
      <c r="G714" s="1"/>
      <c r="H714" s="1"/>
      <c r="I714" s="1"/>
      <c r="J714" s="1"/>
      <c r="K714" s="118"/>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row>
    <row r="715" spans="1:53" ht="15.75" customHeight="1">
      <c r="A715" s="1"/>
      <c r="B715" s="1"/>
      <c r="C715" s="1"/>
      <c r="D715" s="1"/>
      <c r="E715" s="1"/>
      <c r="F715" s="1"/>
      <c r="G715" s="1"/>
      <c r="H715" s="1"/>
      <c r="I715" s="1"/>
      <c r="J715" s="1"/>
      <c r="K715" s="118"/>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row>
    <row r="716" spans="1:53" ht="15.75" customHeight="1">
      <c r="A716" s="1"/>
      <c r="B716" s="1"/>
      <c r="C716" s="1"/>
      <c r="D716" s="1"/>
      <c r="E716" s="1"/>
      <c r="F716" s="1"/>
      <c r="G716" s="1"/>
      <c r="H716" s="1"/>
      <c r="I716" s="1"/>
      <c r="J716" s="1"/>
      <c r="K716" s="118"/>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row>
    <row r="717" spans="1:53" ht="15.75" customHeight="1">
      <c r="A717" s="1"/>
      <c r="B717" s="1"/>
      <c r="C717" s="1"/>
      <c r="D717" s="1"/>
      <c r="E717" s="1"/>
      <c r="F717" s="1"/>
      <c r="G717" s="1"/>
      <c r="H717" s="1"/>
      <c r="I717" s="1"/>
      <c r="J717" s="1"/>
      <c r="K717" s="118"/>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row>
    <row r="718" spans="1:53" ht="15.75" customHeight="1">
      <c r="A718" s="1"/>
      <c r="B718" s="1"/>
      <c r="C718" s="1"/>
      <c r="D718" s="1"/>
      <c r="E718" s="1"/>
      <c r="F718" s="1"/>
      <c r="G718" s="1"/>
      <c r="H718" s="1"/>
      <c r="I718" s="1"/>
      <c r="J718" s="1"/>
      <c r="K718" s="118"/>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row>
    <row r="719" spans="1:53" ht="15.75" customHeight="1">
      <c r="A719" s="1"/>
      <c r="B719" s="1"/>
      <c r="C719" s="1"/>
      <c r="D719" s="1"/>
      <c r="E719" s="1"/>
      <c r="F719" s="1"/>
      <c r="G719" s="1"/>
      <c r="H719" s="1"/>
      <c r="I719" s="1"/>
      <c r="J719" s="1"/>
      <c r="K719" s="118"/>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row>
    <row r="720" spans="1:53" ht="15.75" customHeight="1">
      <c r="A720" s="1"/>
      <c r="B720" s="1"/>
      <c r="C720" s="1"/>
      <c r="D720" s="1"/>
      <c r="E720" s="1"/>
      <c r="F720" s="1"/>
      <c r="G720" s="1"/>
      <c r="H720" s="1"/>
      <c r="I720" s="1"/>
      <c r="J720" s="1"/>
      <c r="K720" s="118"/>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row>
    <row r="721" spans="1:53" ht="15.75" customHeight="1">
      <c r="A721" s="1"/>
      <c r="B721" s="1"/>
      <c r="C721" s="1"/>
      <c r="D721" s="1"/>
      <c r="E721" s="1"/>
      <c r="F721" s="1"/>
      <c r="G721" s="1"/>
      <c r="H721" s="1"/>
      <c r="I721" s="1"/>
      <c r="J721" s="1"/>
      <c r="K721" s="118"/>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row>
    <row r="722" spans="1:53" ht="15.75" customHeight="1">
      <c r="A722" s="1"/>
      <c r="B722" s="1"/>
      <c r="C722" s="1"/>
      <c r="D722" s="1"/>
      <c r="E722" s="1"/>
      <c r="F722" s="1"/>
      <c r="G722" s="1"/>
      <c r="H722" s="1"/>
      <c r="I722" s="1"/>
      <c r="J722" s="1"/>
      <c r="K722" s="118"/>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row>
    <row r="723" spans="1:53" ht="15.75" customHeight="1">
      <c r="A723" s="1"/>
      <c r="B723" s="1"/>
      <c r="C723" s="1"/>
      <c r="D723" s="1"/>
      <c r="E723" s="1"/>
      <c r="F723" s="1"/>
      <c r="G723" s="1"/>
      <c r="H723" s="1"/>
      <c r="I723" s="1"/>
      <c r="J723" s="1"/>
      <c r="K723" s="118"/>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row>
    <row r="724" spans="1:53" ht="15.75" customHeight="1">
      <c r="A724" s="1"/>
      <c r="B724" s="1"/>
      <c r="C724" s="1"/>
      <c r="D724" s="1"/>
      <c r="E724" s="1"/>
      <c r="F724" s="1"/>
      <c r="G724" s="1"/>
      <c r="H724" s="1"/>
      <c r="I724" s="1"/>
      <c r="J724" s="1"/>
      <c r="K724" s="118"/>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row>
    <row r="725" spans="1:53" ht="15.75" customHeight="1">
      <c r="A725" s="1"/>
      <c r="B725" s="1"/>
      <c r="C725" s="1"/>
      <c r="D725" s="1"/>
      <c r="E725" s="1"/>
      <c r="F725" s="1"/>
      <c r="G725" s="1"/>
      <c r="H725" s="1"/>
      <c r="I725" s="1"/>
      <c r="J725" s="1"/>
      <c r="K725" s="118"/>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row>
    <row r="726" spans="1:53" ht="15.75" customHeight="1">
      <c r="A726" s="1"/>
      <c r="B726" s="1"/>
      <c r="C726" s="1"/>
      <c r="D726" s="1"/>
      <c r="E726" s="1"/>
      <c r="F726" s="1"/>
      <c r="G726" s="1"/>
      <c r="H726" s="1"/>
      <c r="I726" s="1"/>
      <c r="J726" s="1"/>
      <c r="K726" s="118"/>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row>
    <row r="727" spans="1:53" ht="15.75" customHeight="1">
      <c r="A727" s="1"/>
      <c r="B727" s="1"/>
      <c r="C727" s="1"/>
      <c r="D727" s="1"/>
      <c r="E727" s="1"/>
      <c r="F727" s="1"/>
      <c r="G727" s="1"/>
      <c r="H727" s="1"/>
      <c r="I727" s="1"/>
      <c r="J727" s="1"/>
      <c r="K727" s="118"/>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row>
    <row r="728" spans="1:53" ht="15.75" customHeight="1">
      <c r="A728" s="1"/>
      <c r="B728" s="1"/>
      <c r="C728" s="1"/>
      <c r="D728" s="1"/>
      <c r="E728" s="1"/>
      <c r="F728" s="1"/>
      <c r="G728" s="1"/>
      <c r="H728" s="1"/>
      <c r="I728" s="1"/>
      <c r="J728" s="1"/>
      <c r="K728" s="118"/>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row>
    <row r="729" spans="1:53" ht="15.75" customHeight="1">
      <c r="A729" s="1"/>
      <c r="B729" s="1"/>
      <c r="C729" s="1"/>
      <c r="D729" s="1"/>
      <c r="E729" s="1"/>
      <c r="F729" s="1"/>
      <c r="G729" s="1"/>
      <c r="H729" s="1"/>
      <c r="I729" s="1"/>
      <c r="J729" s="1"/>
      <c r="K729" s="118"/>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row>
    <row r="730" spans="1:53" ht="15.75" customHeight="1">
      <c r="A730" s="1"/>
      <c r="B730" s="1"/>
      <c r="C730" s="1"/>
      <c r="D730" s="1"/>
      <c r="E730" s="1"/>
      <c r="F730" s="1"/>
      <c r="G730" s="1"/>
      <c r="H730" s="1"/>
      <c r="I730" s="1"/>
      <c r="J730" s="1"/>
      <c r="K730" s="118"/>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row>
    <row r="731" spans="1:53" ht="15.75" customHeight="1">
      <c r="A731" s="1"/>
      <c r="B731" s="1"/>
      <c r="C731" s="1"/>
      <c r="D731" s="1"/>
      <c r="E731" s="1"/>
      <c r="F731" s="1"/>
      <c r="G731" s="1"/>
      <c r="H731" s="1"/>
      <c r="I731" s="1"/>
      <c r="J731" s="1"/>
      <c r="K731" s="118"/>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row>
    <row r="732" spans="1:53" ht="15.75" customHeight="1">
      <c r="A732" s="1"/>
      <c r="B732" s="1"/>
      <c r="C732" s="1"/>
      <c r="D732" s="1"/>
      <c r="E732" s="1"/>
      <c r="F732" s="1"/>
      <c r="G732" s="1"/>
      <c r="H732" s="1"/>
      <c r="I732" s="1"/>
      <c r="J732" s="1"/>
      <c r="K732" s="118"/>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row>
    <row r="733" spans="1:53" ht="15.75" customHeight="1">
      <c r="A733" s="1"/>
      <c r="B733" s="1"/>
      <c r="C733" s="1"/>
      <c r="D733" s="1"/>
      <c r="E733" s="1"/>
      <c r="F733" s="1"/>
      <c r="G733" s="1"/>
      <c r="H733" s="1"/>
      <c r="I733" s="1"/>
      <c r="J733" s="1"/>
      <c r="K733" s="118"/>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row>
    <row r="734" spans="1:53" ht="15.75" customHeight="1">
      <c r="A734" s="1"/>
      <c r="B734" s="1"/>
      <c r="C734" s="1"/>
      <c r="D734" s="1"/>
      <c r="E734" s="1"/>
      <c r="F734" s="1"/>
      <c r="G734" s="1"/>
      <c r="H734" s="1"/>
      <c r="I734" s="1"/>
      <c r="J734" s="1"/>
      <c r="K734" s="118"/>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row>
    <row r="735" spans="1:53" ht="15.75" customHeight="1">
      <c r="A735" s="1"/>
      <c r="B735" s="1"/>
      <c r="C735" s="1"/>
      <c r="D735" s="1"/>
      <c r="E735" s="1"/>
      <c r="F735" s="1"/>
      <c r="G735" s="1"/>
      <c r="H735" s="1"/>
      <c r="I735" s="1"/>
      <c r="J735" s="1"/>
      <c r="K735" s="118"/>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row>
    <row r="736" spans="1:53" ht="15.75" customHeight="1">
      <c r="A736" s="1"/>
      <c r="B736" s="1"/>
      <c r="C736" s="1"/>
      <c r="D736" s="1"/>
      <c r="E736" s="1"/>
      <c r="F736" s="1"/>
      <c r="G736" s="1"/>
      <c r="H736" s="1"/>
      <c r="I736" s="1"/>
      <c r="J736" s="1"/>
      <c r="K736" s="118"/>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row>
    <row r="737" spans="1:53" ht="15.75" customHeight="1">
      <c r="A737" s="1"/>
      <c r="B737" s="1"/>
      <c r="C737" s="1"/>
      <c r="D737" s="1"/>
      <c r="E737" s="1"/>
      <c r="F737" s="1"/>
      <c r="G737" s="1"/>
      <c r="H737" s="1"/>
      <c r="I737" s="1"/>
      <c r="J737" s="1"/>
      <c r="K737" s="118"/>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row>
    <row r="738" spans="1:53" ht="15.75" customHeight="1">
      <c r="A738" s="1"/>
      <c r="B738" s="1"/>
      <c r="C738" s="1"/>
      <c r="D738" s="1"/>
      <c r="E738" s="1"/>
      <c r="F738" s="1"/>
      <c r="G738" s="1"/>
      <c r="H738" s="1"/>
      <c r="I738" s="1"/>
      <c r="J738" s="1"/>
      <c r="K738" s="118"/>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row>
    <row r="739" spans="1:53" ht="15.75" customHeight="1">
      <c r="A739" s="1"/>
      <c r="B739" s="1"/>
      <c r="C739" s="1"/>
      <c r="D739" s="1"/>
      <c r="E739" s="1"/>
      <c r="F739" s="1"/>
      <c r="G739" s="1"/>
      <c r="H739" s="1"/>
      <c r="I739" s="1"/>
      <c r="J739" s="1"/>
      <c r="K739" s="118"/>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row>
    <row r="740" spans="1:53" ht="15.75" customHeight="1">
      <c r="A740" s="1"/>
      <c r="B740" s="1"/>
      <c r="C740" s="1"/>
      <c r="D740" s="1"/>
      <c r="E740" s="1"/>
      <c r="F740" s="1"/>
      <c r="G740" s="1"/>
      <c r="H740" s="1"/>
      <c r="I740" s="1"/>
      <c r="J740" s="1"/>
      <c r="K740" s="118"/>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row>
    <row r="741" spans="1:53" ht="15.75" customHeight="1">
      <c r="A741" s="1"/>
      <c r="B741" s="1"/>
      <c r="C741" s="1"/>
      <c r="D741" s="1"/>
      <c r="E741" s="1"/>
      <c r="F741" s="1"/>
      <c r="G741" s="1"/>
      <c r="H741" s="1"/>
      <c r="I741" s="1"/>
      <c r="J741" s="1"/>
      <c r="K741" s="118"/>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row>
    <row r="742" spans="1:53" ht="15.75" customHeight="1">
      <c r="A742" s="1"/>
      <c r="B742" s="1"/>
      <c r="C742" s="1"/>
      <c r="D742" s="1"/>
      <c r="E742" s="1"/>
      <c r="F742" s="1"/>
      <c r="G742" s="1"/>
      <c r="H742" s="1"/>
      <c r="I742" s="1"/>
      <c r="J742" s="1"/>
      <c r="K742" s="118"/>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row>
    <row r="743" spans="1:53" ht="15.75" customHeight="1">
      <c r="A743" s="1"/>
      <c r="B743" s="1"/>
      <c r="C743" s="1"/>
      <c r="D743" s="1"/>
      <c r="E743" s="1"/>
      <c r="F743" s="1"/>
      <c r="G743" s="1"/>
      <c r="H743" s="1"/>
      <c r="I743" s="1"/>
      <c r="J743" s="1"/>
      <c r="K743" s="118"/>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row>
    <row r="744" spans="1:53" ht="15.75" customHeight="1">
      <c r="A744" s="1"/>
      <c r="B744" s="1"/>
      <c r="C744" s="1"/>
      <c r="D744" s="1"/>
      <c r="E744" s="1"/>
      <c r="F744" s="1"/>
      <c r="G744" s="1"/>
      <c r="H744" s="1"/>
      <c r="I744" s="1"/>
      <c r="J744" s="1"/>
      <c r="K744" s="118"/>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row>
    <row r="745" spans="1:53" ht="15.75" customHeight="1">
      <c r="A745" s="1"/>
      <c r="B745" s="1"/>
      <c r="C745" s="1"/>
      <c r="D745" s="1"/>
      <c r="E745" s="1"/>
      <c r="F745" s="1"/>
      <c r="G745" s="1"/>
      <c r="H745" s="1"/>
      <c r="I745" s="1"/>
      <c r="J745" s="1"/>
      <c r="K745" s="118"/>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row>
    <row r="746" spans="1:53" ht="15.75" customHeight="1">
      <c r="A746" s="1"/>
      <c r="B746" s="1"/>
      <c r="C746" s="1"/>
      <c r="D746" s="1"/>
      <c r="E746" s="1"/>
      <c r="F746" s="1"/>
      <c r="G746" s="1"/>
      <c r="H746" s="1"/>
      <c r="I746" s="1"/>
      <c r="J746" s="1"/>
      <c r="K746" s="118"/>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row>
    <row r="747" spans="1:53" ht="15.75" customHeight="1">
      <c r="A747" s="1"/>
      <c r="B747" s="1"/>
      <c r="C747" s="1"/>
      <c r="D747" s="1"/>
      <c r="E747" s="1"/>
      <c r="F747" s="1"/>
      <c r="G747" s="1"/>
      <c r="H747" s="1"/>
      <c r="I747" s="1"/>
      <c r="J747" s="1"/>
      <c r="K747" s="118"/>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row>
    <row r="748" spans="1:53" ht="15.75" customHeight="1">
      <c r="A748" s="1"/>
      <c r="B748" s="1"/>
      <c r="C748" s="1"/>
      <c r="D748" s="1"/>
      <c r="E748" s="1"/>
      <c r="F748" s="1"/>
      <c r="G748" s="1"/>
      <c r="H748" s="1"/>
      <c r="I748" s="1"/>
      <c r="J748" s="1"/>
      <c r="K748" s="118"/>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row>
    <row r="749" spans="1:53" ht="15.75" customHeight="1">
      <c r="A749" s="1"/>
      <c r="B749" s="1"/>
      <c r="C749" s="1"/>
      <c r="D749" s="1"/>
      <c r="E749" s="1"/>
      <c r="F749" s="1"/>
      <c r="G749" s="1"/>
      <c r="H749" s="1"/>
      <c r="I749" s="1"/>
      <c r="J749" s="1"/>
      <c r="K749" s="118"/>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row>
    <row r="750" spans="1:53" ht="15.75" customHeight="1">
      <c r="A750" s="1"/>
      <c r="B750" s="1"/>
      <c r="C750" s="1"/>
      <c r="D750" s="1"/>
      <c r="E750" s="1"/>
      <c r="F750" s="1"/>
      <c r="G750" s="1"/>
      <c r="H750" s="1"/>
      <c r="I750" s="1"/>
      <c r="J750" s="1"/>
      <c r="K750" s="118"/>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row>
    <row r="751" spans="1:53" ht="15.75" customHeight="1">
      <c r="A751" s="1"/>
      <c r="B751" s="1"/>
      <c r="C751" s="1"/>
      <c r="D751" s="1"/>
      <c r="E751" s="1"/>
      <c r="F751" s="1"/>
      <c r="G751" s="1"/>
      <c r="H751" s="1"/>
      <c r="I751" s="1"/>
      <c r="J751" s="1"/>
      <c r="K751" s="118"/>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row>
    <row r="752" spans="1:53" ht="15.75" customHeight="1">
      <c r="A752" s="1"/>
      <c r="B752" s="1"/>
      <c r="C752" s="1"/>
      <c r="D752" s="1"/>
      <c r="E752" s="1"/>
      <c r="F752" s="1"/>
      <c r="G752" s="1"/>
      <c r="H752" s="1"/>
      <c r="I752" s="1"/>
      <c r="J752" s="1"/>
      <c r="K752" s="118"/>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row>
    <row r="753" spans="1:53" ht="15.75" customHeight="1">
      <c r="A753" s="1"/>
      <c r="B753" s="1"/>
      <c r="C753" s="1"/>
      <c r="D753" s="1"/>
      <c r="E753" s="1"/>
      <c r="F753" s="1"/>
      <c r="G753" s="1"/>
      <c r="H753" s="1"/>
      <c r="I753" s="1"/>
      <c r="J753" s="1"/>
      <c r="K753" s="118"/>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row>
    <row r="754" spans="1:53" ht="15.75" customHeight="1">
      <c r="A754" s="1"/>
      <c r="B754" s="1"/>
      <c r="C754" s="1"/>
      <c r="D754" s="1"/>
      <c r="E754" s="1"/>
      <c r="F754" s="1"/>
      <c r="G754" s="1"/>
      <c r="H754" s="1"/>
      <c r="I754" s="1"/>
      <c r="J754" s="1"/>
      <c r="K754" s="118"/>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row>
    <row r="755" spans="1:53" ht="15.75" customHeight="1">
      <c r="A755" s="1"/>
      <c r="B755" s="1"/>
      <c r="C755" s="1"/>
      <c r="D755" s="1"/>
      <c r="E755" s="1"/>
      <c r="F755" s="1"/>
      <c r="G755" s="1"/>
      <c r="H755" s="1"/>
      <c r="I755" s="1"/>
      <c r="J755" s="1"/>
      <c r="K755" s="118"/>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row>
    <row r="756" spans="1:53" ht="15.75" customHeight="1">
      <c r="A756" s="1"/>
      <c r="B756" s="1"/>
      <c r="C756" s="1"/>
      <c r="D756" s="1"/>
      <c r="E756" s="1"/>
      <c r="F756" s="1"/>
      <c r="G756" s="1"/>
      <c r="H756" s="1"/>
      <c r="I756" s="1"/>
      <c r="J756" s="1"/>
      <c r="K756" s="118"/>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row>
    <row r="757" spans="1:53" ht="15.75" customHeight="1">
      <c r="A757" s="1"/>
      <c r="B757" s="1"/>
      <c r="C757" s="1"/>
      <c r="D757" s="1"/>
      <c r="E757" s="1"/>
      <c r="F757" s="1"/>
      <c r="G757" s="1"/>
      <c r="H757" s="1"/>
      <c r="I757" s="1"/>
      <c r="J757" s="1"/>
      <c r="K757" s="118"/>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row>
    <row r="758" spans="1:53" ht="15.75" customHeight="1">
      <c r="A758" s="1"/>
      <c r="B758" s="1"/>
      <c r="C758" s="1"/>
      <c r="D758" s="1"/>
      <c r="E758" s="1"/>
      <c r="F758" s="1"/>
      <c r="G758" s="1"/>
      <c r="H758" s="1"/>
      <c r="I758" s="1"/>
      <c r="J758" s="1"/>
      <c r="K758" s="118"/>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row>
    <row r="759" spans="1:53" ht="15.75" customHeight="1">
      <c r="A759" s="1"/>
      <c r="B759" s="1"/>
      <c r="C759" s="1"/>
      <c r="D759" s="1"/>
      <c r="E759" s="1"/>
      <c r="F759" s="1"/>
      <c r="G759" s="1"/>
      <c r="H759" s="1"/>
      <c r="I759" s="1"/>
      <c r="J759" s="1"/>
      <c r="K759" s="118"/>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row>
    <row r="760" spans="1:53" ht="15.75" customHeight="1">
      <c r="A760" s="1"/>
      <c r="B760" s="1"/>
      <c r="C760" s="1"/>
      <c r="D760" s="1"/>
      <c r="E760" s="1"/>
      <c r="F760" s="1"/>
      <c r="G760" s="1"/>
      <c r="H760" s="1"/>
      <c r="I760" s="1"/>
      <c r="J760" s="1"/>
      <c r="K760" s="118"/>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row>
    <row r="761" spans="1:53" ht="15.75" customHeight="1">
      <c r="A761" s="1"/>
      <c r="B761" s="1"/>
      <c r="C761" s="1"/>
      <c r="D761" s="1"/>
      <c r="E761" s="1"/>
      <c r="F761" s="1"/>
      <c r="G761" s="1"/>
      <c r="H761" s="1"/>
      <c r="I761" s="1"/>
      <c r="J761" s="1"/>
      <c r="K761" s="118"/>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row>
    <row r="762" spans="1:53" ht="15.75" customHeight="1">
      <c r="A762" s="1"/>
      <c r="B762" s="1"/>
      <c r="C762" s="1"/>
      <c r="D762" s="1"/>
      <c r="E762" s="1"/>
      <c r="F762" s="1"/>
      <c r="G762" s="1"/>
      <c r="H762" s="1"/>
      <c r="I762" s="1"/>
      <c r="J762" s="1"/>
      <c r="K762" s="118"/>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row>
    <row r="763" spans="1:53" ht="15.75" customHeight="1">
      <c r="A763" s="1"/>
      <c r="B763" s="1"/>
      <c r="C763" s="1"/>
      <c r="D763" s="1"/>
      <c r="E763" s="1"/>
      <c r="F763" s="1"/>
      <c r="G763" s="1"/>
      <c r="H763" s="1"/>
      <c r="I763" s="1"/>
      <c r="J763" s="1"/>
      <c r="K763" s="118"/>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row>
    <row r="764" spans="1:53" ht="15.75" customHeight="1">
      <c r="A764" s="1"/>
      <c r="B764" s="1"/>
      <c r="C764" s="1"/>
      <c r="D764" s="1"/>
      <c r="E764" s="1"/>
      <c r="F764" s="1"/>
      <c r="G764" s="1"/>
      <c r="H764" s="1"/>
      <c r="I764" s="1"/>
      <c r="J764" s="1"/>
      <c r="K764" s="118"/>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row>
    <row r="765" spans="1:53" ht="15.75" customHeight="1">
      <c r="A765" s="1"/>
      <c r="B765" s="1"/>
      <c r="C765" s="1"/>
      <c r="D765" s="1"/>
      <c r="E765" s="1"/>
      <c r="F765" s="1"/>
      <c r="G765" s="1"/>
      <c r="H765" s="1"/>
      <c r="I765" s="1"/>
      <c r="J765" s="1"/>
      <c r="K765" s="118"/>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row>
    <row r="766" spans="1:53" ht="15.75" customHeight="1">
      <c r="A766" s="1"/>
      <c r="B766" s="1"/>
      <c r="C766" s="1"/>
      <c r="D766" s="1"/>
      <c r="E766" s="1"/>
      <c r="F766" s="1"/>
      <c r="G766" s="1"/>
      <c r="H766" s="1"/>
      <c r="I766" s="1"/>
      <c r="J766" s="1"/>
      <c r="K766" s="118"/>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row>
    <row r="767" spans="1:53" ht="15.75" customHeight="1">
      <c r="A767" s="1"/>
      <c r="B767" s="1"/>
      <c r="C767" s="1"/>
      <c r="D767" s="1"/>
      <c r="E767" s="1"/>
      <c r="F767" s="1"/>
      <c r="G767" s="1"/>
      <c r="H767" s="1"/>
      <c r="I767" s="1"/>
      <c r="J767" s="1"/>
      <c r="K767" s="118"/>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row>
    <row r="768" spans="1:53" ht="15.75" customHeight="1">
      <c r="A768" s="1"/>
      <c r="B768" s="1"/>
      <c r="C768" s="1"/>
      <c r="D768" s="1"/>
      <c r="E768" s="1"/>
      <c r="F768" s="1"/>
      <c r="G768" s="1"/>
      <c r="H768" s="1"/>
      <c r="I768" s="1"/>
      <c r="J768" s="1"/>
      <c r="K768" s="118"/>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row>
    <row r="769" spans="1:53" ht="15.75" customHeight="1">
      <c r="A769" s="1"/>
      <c r="B769" s="1"/>
      <c r="C769" s="1"/>
      <c r="D769" s="1"/>
      <c r="E769" s="1"/>
      <c r="F769" s="1"/>
      <c r="G769" s="1"/>
      <c r="H769" s="1"/>
      <c r="I769" s="1"/>
      <c r="J769" s="1"/>
      <c r="K769" s="118"/>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row>
    <row r="770" spans="1:53" ht="15.75" customHeight="1">
      <c r="A770" s="1"/>
      <c r="B770" s="1"/>
      <c r="C770" s="1"/>
      <c r="D770" s="1"/>
      <c r="E770" s="1"/>
      <c r="F770" s="1"/>
      <c r="G770" s="1"/>
      <c r="H770" s="1"/>
      <c r="I770" s="1"/>
      <c r="J770" s="1"/>
      <c r="K770" s="118"/>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row>
    <row r="771" spans="1:53" ht="15.75" customHeight="1">
      <c r="A771" s="1"/>
      <c r="B771" s="1"/>
      <c r="C771" s="1"/>
      <c r="D771" s="1"/>
      <c r="E771" s="1"/>
      <c r="F771" s="1"/>
      <c r="G771" s="1"/>
      <c r="H771" s="1"/>
      <c r="I771" s="1"/>
      <c r="J771" s="1"/>
      <c r="K771" s="118"/>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row>
    <row r="772" spans="1:53" ht="15.75" customHeight="1">
      <c r="A772" s="1"/>
      <c r="B772" s="1"/>
      <c r="C772" s="1"/>
      <c r="D772" s="1"/>
      <c r="E772" s="1"/>
      <c r="F772" s="1"/>
      <c r="G772" s="1"/>
      <c r="H772" s="1"/>
      <c r="I772" s="1"/>
      <c r="J772" s="1"/>
      <c r="K772" s="118"/>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row>
    <row r="773" spans="1:53" ht="15.75" customHeight="1">
      <c r="A773" s="1"/>
      <c r="B773" s="1"/>
      <c r="C773" s="1"/>
      <c r="D773" s="1"/>
      <c r="E773" s="1"/>
      <c r="F773" s="1"/>
      <c r="G773" s="1"/>
      <c r="H773" s="1"/>
      <c r="I773" s="1"/>
      <c r="J773" s="1"/>
      <c r="K773" s="118"/>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row>
    <row r="774" spans="1:53" ht="15.75" customHeight="1">
      <c r="A774" s="1"/>
      <c r="B774" s="1"/>
      <c r="C774" s="1"/>
      <c r="D774" s="1"/>
      <c r="E774" s="1"/>
      <c r="F774" s="1"/>
      <c r="G774" s="1"/>
      <c r="H774" s="1"/>
      <c r="I774" s="1"/>
      <c r="J774" s="1"/>
      <c r="K774" s="118"/>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row>
    <row r="775" spans="1:53" ht="15.75" customHeight="1">
      <c r="A775" s="1"/>
      <c r="B775" s="1"/>
      <c r="C775" s="1"/>
      <c r="D775" s="1"/>
      <c r="E775" s="1"/>
      <c r="F775" s="1"/>
      <c r="G775" s="1"/>
      <c r="H775" s="1"/>
      <c r="I775" s="1"/>
      <c r="J775" s="1"/>
      <c r="K775" s="118"/>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row>
    <row r="776" spans="1:53" ht="15.75" customHeight="1">
      <c r="A776" s="1"/>
      <c r="B776" s="1"/>
      <c r="C776" s="1"/>
      <c r="D776" s="1"/>
      <c r="E776" s="1"/>
      <c r="F776" s="1"/>
      <c r="G776" s="1"/>
      <c r="H776" s="1"/>
      <c r="I776" s="1"/>
      <c r="J776" s="1"/>
      <c r="K776" s="118"/>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row>
    <row r="777" spans="1:53" ht="15.75" customHeight="1">
      <c r="A777" s="1"/>
      <c r="B777" s="1"/>
      <c r="C777" s="1"/>
      <c r="D777" s="1"/>
      <c r="E777" s="1"/>
      <c r="F777" s="1"/>
      <c r="G777" s="1"/>
      <c r="H777" s="1"/>
      <c r="I777" s="1"/>
      <c r="J777" s="1"/>
      <c r="K777" s="118"/>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row>
    <row r="778" spans="1:53" ht="15.75" customHeight="1">
      <c r="A778" s="1"/>
      <c r="B778" s="1"/>
      <c r="C778" s="1"/>
      <c r="D778" s="1"/>
      <c r="E778" s="1"/>
      <c r="F778" s="1"/>
      <c r="G778" s="1"/>
      <c r="H778" s="1"/>
      <c r="I778" s="1"/>
      <c r="J778" s="1"/>
      <c r="K778" s="118"/>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row>
    <row r="779" spans="1:53" ht="15.75" customHeight="1">
      <c r="A779" s="1"/>
      <c r="B779" s="1"/>
      <c r="C779" s="1"/>
      <c r="D779" s="1"/>
      <c r="E779" s="1"/>
      <c r="F779" s="1"/>
      <c r="G779" s="1"/>
      <c r="H779" s="1"/>
      <c r="I779" s="1"/>
      <c r="J779" s="1"/>
      <c r="K779" s="118"/>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row>
    <row r="780" spans="1:53" ht="15.75" customHeight="1">
      <c r="A780" s="1"/>
      <c r="B780" s="1"/>
      <c r="C780" s="1"/>
      <c r="D780" s="1"/>
      <c r="E780" s="1"/>
      <c r="F780" s="1"/>
      <c r="G780" s="1"/>
      <c r="H780" s="1"/>
      <c r="I780" s="1"/>
      <c r="J780" s="1"/>
      <c r="K780" s="118"/>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row>
    <row r="781" spans="1:53" ht="15.75" customHeight="1">
      <c r="A781" s="1"/>
      <c r="B781" s="1"/>
      <c r="C781" s="1"/>
      <c r="D781" s="1"/>
      <c r="E781" s="1"/>
      <c r="F781" s="1"/>
      <c r="G781" s="1"/>
      <c r="H781" s="1"/>
      <c r="I781" s="1"/>
      <c r="J781" s="1"/>
      <c r="K781" s="118"/>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row>
    <row r="782" spans="1:53" ht="15.75" customHeight="1">
      <c r="A782" s="1"/>
      <c r="B782" s="1"/>
      <c r="C782" s="1"/>
      <c r="D782" s="1"/>
      <c r="E782" s="1"/>
      <c r="F782" s="1"/>
      <c r="G782" s="1"/>
      <c r="H782" s="1"/>
      <c r="I782" s="1"/>
      <c r="J782" s="1"/>
      <c r="K782" s="118"/>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row>
    <row r="783" spans="1:53" ht="15.75" customHeight="1">
      <c r="A783" s="1"/>
      <c r="B783" s="1"/>
      <c r="C783" s="1"/>
      <c r="D783" s="1"/>
      <c r="E783" s="1"/>
      <c r="F783" s="1"/>
      <c r="G783" s="1"/>
      <c r="H783" s="1"/>
      <c r="I783" s="1"/>
      <c r="J783" s="1"/>
      <c r="K783" s="118"/>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row>
    <row r="784" spans="1:53" ht="15.75" customHeight="1">
      <c r="A784" s="1"/>
      <c r="B784" s="1"/>
      <c r="C784" s="1"/>
      <c r="D784" s="1"/>
      <c r="E784" s="1"/>
      <c r="F784" s="1"/>
      <c r="G784" s="1"/>
      <c r="H784" s="1"/>
      <c r="I784" s="1"/>
      <c r="J784" s="1"/>
      <c r="K784" s="118"/>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row>
    <row r="785" spans="1:53" ht="15.75" customHeight="1">
      <c r="A785" s="1"/>
      <c r="B785" s="1"/>
      <c r="C785" s="1"/>
      <c r="D785" s="1"/>
      <c r="E785" s="1"/>
      <c r="F785" s="1"/>
      <c r="G785" s="1"/>
      <c r="H785" s="1"/>
      <c r="I785" s="1"/>
      <c r="J785" s="1"/>
      <c r="K785" s="118"/>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row>
    <row r="786" spans="1:53" ht="15.75" customHeight="1">
      <c r="A786" s="1"/>
      <c r="B786" s="1"/>
      <c r="C786" s="1"/>
      <c r="D786" s="1"/>
      <c r="E786" s="1"/>
      <c r="F786" s="1"/>
      <c r="G786" s="1"/>
      <c r="H786" s="1"/>
      <c r="I786" s="1"/>
      <c r="J786" s="1"/>
      <c r="K786" s="118"/>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row>
    <row r="787" spans="1:53" ht="15.75" customHeight="1">
      <c r="A787" s="1"/>
      <c r="B787" s="1"/>
      <c r="C787" s="1"/>
      <c r="D787" s="1"/>
      <c r="E787" s="1"/>
      <c r="F787" s="1"/>
      <c r="G787" s="1"/>
      <c r="H787" s="1"/>
      <c r="I787" s="1"/>
      <c r="J787" s="1"/>
      <c r="K787" s="118"/>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row>
    <row r="788" spans="1:53" ht="15.75" customHeight="1">
      <c r="A788" s="1"/>
      <c r="B788" s="1"/>
      <c r="C788" s="1"/>
      <c r="D788" s="1"/>
      <c r="E788" s="1"/>
      <c r="F788" s="1"/>
      <c r="G788" s="1"/>
      <c r="H788" s="1"/>
      <c r="I788" s="1"/>
      <c r="J788" s="1"/>
      <c r="K788" s="118"/>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row>
    <row r="789" spans="1:53" ht="15.75" customHeight="1">
      <c r="A789" s="1"/>
      <c r="B789" s="1"/>
      <c r="C789" s="1"/>
      <c r="D789" s="1"/>
      <c r="E789" s="1"/>
      <c r="F789" s="1"/>
      <c r="G789" s="1"/>
      <c r="H789" s="1"/>
      <c r="I789" s="1"/>
      <c r="J789" s="1"/>
      <c r="K789" s="118"/>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row>
    <row r="790" spans="1:53" ht="15.75" customHeight="1">
      <c r="A790" s="1"/>
      <c r="B790" s="1"/>
      <c r="C790" s="1"/>
      <c r="D790" s="1"/>
      <c r="E790" s="1"/>
      <c r="F790" s="1"/>
      <c r="G790" s="1"/>
      <c r="H790" s="1"/>
      <c r="I790" s="1"/>
      <c r="J790" s="1"/>
      <c r="K790" s="118"/>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row>
    <row r="791" spans="1:53" ht="15.75" customHeight="1">
      <c r="A791" s="1"/>
      <c r="B791" s="1"/>
      <c r="C791" s="1"/>
      <c r="D791" s="1"/>
      <c r="E791" s="1"/>
      <c r="F791" s="1"/>
      <c r="G791" s="1"/>
      <c r="H791" s="1"/>
      <c r="I791" s="1"/>
      <c r="J791" s="1"/>
      <c r="K791" s="118"/>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row>
    <row r="792" spans="1:53" ht="15.75" customHeight="1">
      <c r="A792" s="1"/>
      <c r="B792" s="1"/>
      <c r="C792" s="1"/>
      <c r="D792" s="1"/>
      <c r="E792" s="1"/>
      <c r="F792" s="1"/>
      <c r="G792" s="1"/>
      <c r="H792" s="1"/>
      <c r="I792" s="1"/>
      <c r="J792" s="1"/>
      <c r="K792" s="118"/>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row>
    <row r="793" spans="1:53" ht="15.75" customHeight="1">
      <c r="A793" s="1"/>
      <c r="B793" s="1"/>
      <c r="C793" s="1"/>
      <c r="D793" s="1"/>
      <c r="E793" s="1"/>
      <c r="F793" s="1"/>
      <c r="G793" s="1"/>
      <c r="H793" s="1"/>
      <c r="I793" s="1"/>
      <c r="J793" s="1"/>
      <c r="K793" s="118"/>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row>
    <row r="794" spans="1:53" ht="15.75" customHeight="1">
      <c r="A794" s="1"/>
      <c r="B794" s="1"/>
      <c r="C794" s="1"/>
      <c r="D794" s="1"/>
      <c r="E794" s="1"/>
      <c r="F794" s="1"/>
      <c r="G794" s="1"/>
      <c r="H794" s="1"/>
      <c r="I794" s="1"/>
      <c r="J794" s="1"/>
      <c r="K794" s="118"/>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row>
    <row r="795" spans="1:53" ht="15.75" customHeight="1">
      <c r="A795" s="1"/>
      <c r="B795" s="1"/>
      <c r="C795" s="1"/>
      <c r="D795" s="1"/>
      <c r="E795" s="1"/>
      <c r="F795" s="1"/>
      <c r="G795" s="1"/>
      <c r="H795" s="1"/>
      <c r="I795" s="1"/>
      <c r="J795" s="1"/>
      <c r="K795" s="118"/>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row>
    <row r="796" spans="1:53" ht="15.75" customHeight="1">
      <c r="A796" s="1"/>
      <c r="B796" s="1"/>
      <c r="C796" s="1"/>
      <c r="D796" s="1"/>
      <c r="E796" s="1"/>
      <c r="F796" s="1"/>
      <c r="G796" s="1"/>
      <c r="H796" s="1"/>
      <c r="I796" s="1"/>
      <c r="J796" s="1"/>
      <c r="K796" s="118"/>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row>
    <row r="797" spans="1:53" ht="15.75" customHeight="1">
      <c r="A797" s="1"/>
      <c r="B797" s="1"/>
      <c r="C797" s="1"/>
      <c r="D797" s="1"/>
      <c r="E797" s="1"/>
      <c r="F797" s="1"/>
      <c r="G797" s="1"/>
      <c r="H797" s="1"/>
      <c r="I797" s="1"/>
      <c r="J797" s="1"/>
      <c r="K797" s="118"/>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row>
    <row r="798" spans="1:53" ht="15.75" customHeight="1">
      <c r="A798" s="1"/>
      <c r="B798" s="1"/>
      <c r="C798" s="1"/>
      <c r="D798" s="1"/>
      <c r="E798" s="1"/>
      <c r="F798" s="1"/>
      <c r="G798" s="1"/>
      <c r="H798" s="1"/>
      <c r="I798" s="1"/>
      <c r="J798" s="1"/>
      <c r="K798" s="118"/>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row>
    <row r="799" spans="1:53" ht="15.75" customHeight="1">
      <c r="A799" s="1"/>
      <c r="B799" s="1"/>
      <c r="C799" s="1"/>
      <c r="D799" s="1"/>
      <c r="E799" s="1"/>
      <c r="F799" s="1"/>
      <c r="G799" s="1"/>
      <c r="H799" s="1"/>
      <c r="I799" s="1"/>
      <c r="J799" s="1"/>
      <c r="K799" s="118"/>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row>
    <row r="800" spans="1:53" ht="15.75" customHeight="1">
      <c r="A800" s="1"/>
      <c r="B800" s="1"/>
      <c r="C800" s="1"/>
      <c r="D800" s="1"/>
      <c r="E800" s="1"/>
      <c r="F800" s="1"/>
      <c r="G800" s="1"/>
      <c r="H800" s="1"/>
      <c r="I800" s="1"/>
      <c r="J800" s="1"/>
      <c r="K800" s="118"/>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row>
    <row r="801" spans="1:53" ht="15.75" customHeight="1">
      <c r="A801" s="1"/>
      <c r="B801" s="1"/>
      <c r="C801" s="1"/>
      <c r="D801" s="1"/>
      <c r="E801" s="1"/>
      <c r="F801" s="1"/>
      <c r="G801" s="1"/>
      <c r="H801" s="1"/>
      <c r="I801" s="1"/>
      <c r="J801" s="1"/>
      <c r="K801" s="118"/>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row>
    <row r="802" spans="1:53" ht="15.75" customHeight="1">
      <c r="A802" s="1"/>
      <c r="B802" s="1"/>
      <c r="C802" s="1"/>
      <c r="D802" s="1"/>
      <c r="E802" s="1"/>
      <c r="F802" s="1"/>
      <c r="G802" s="1"/>
      <c r="H802" s="1"/>
      <c r="I802" s="1"/>
      <c r="J802" s="1"/>
      <c r="K802" s="118"/>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row>
    <row r="803" spans="1:53" ht="15.75" customHeight="1">
      <c r="A803" s="1"/>
      <c r="B803" s="1"/>
      <c r="C803" s="1"/>
      <c r="D803" s="1"/>
      <c r="E803" s="1"/>
      <c r="F803" s="1"/>
      <c r="G803" s="1"/>
      <c r="H803" s="1"/>
      <c r="I803" s="1"/>
      <c r="J803" s="1"/>
      <c r="K803" s="118"/>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row>
    <row r="804" spans="1:53" ht="15.75" customHeight="1">
      <c r="A804" s="1"/>
      <c r="B804" s="1"/>
      <c r="C804" s="1"/>
      <c r="D804" s="1"/>
      <c r="E804" s="1"/>
      <c r="F804" s="1"/>
      <c r="G804" s="1"/>
      <c r="H804" s="1"/>
      <c r="I804" s="1"/>
      <c r="J804" s="1"/>
      <c r="K804" s="118"/>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row>
    <row r="805" spans="1:53" ht="15.75" customHeight="1">
      <c r="A805" s="1"/>
      <c r="B805" s="1"/>
      <c r="C805" s="1"/>
      <c r="D805" s="1"/>
      <c r="E805" s="1"/>
      <c r="F805" s="1"/>
      <c r="G805" s="1"/>
      <c r="H805" s="1"/>
      <c r="I805" s="1"/>
      <c r="J805" s="1"/>
      <c r="K805" s="118"/>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row>
    <row r="806" spans="1:53" ht="15.75" customHeight="1">
      <c r="A806" s="1"/>
      <c r="B806" s="1"/>
      <c r="C806" s="1"/>
      <c r="D806" s="1"/>
      <c r="E806" s="1"/>
      <c r="F806" s="1"/>
      <c r="G806" s="1"/>
      <c r="H806" s="1"/>
      <c r="I806" s="1"/>
      <c r="J806" s="1"/>
      <c r="K806" s="118"/>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row>
    <row r="807" spans="1:53" ht="15.75" customHeight="1">
      <c r="A807" s="1"/>
      <c r="B807" s="1"/>
      <c r="C807" s="1"/>
      <c r="D807" s="1"/>
      <c r="E807" s="1"/>
      <c r="F807" s="1"/>
      <c r="G807" s="1"/>
      <c r="H807" s="1"/>
      <c r="I807" s="1"/>
      <c r="J807" s="1"/>
      <c r="K807" s="118"/>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row>
    <row r="808" spans="1:53" ht="15.75" customHeight="1">
      <c r="A808" s="1"/>
      <c r="B808" s="1"/>
      <c r="C808" s="1"/>
      <c r="D808" s="1"/>
      <c r="E808" s="1"/>
      <c r="F808" s="1"/>
      <c r="G808" s="1"/>
      <c r="H808" s="1"/>
      <c r="I808" s="1"/>
      <c r="J808" s="1"/>
      <c r="K808" s="118"/>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row>
    <row r="809" spans="1:53" ht="15.75" customHeight="1">
      <c r="A809" s="1"/>
      <c r="B809" s="1"/>
      <c r="C809" s="1"/>
      <c r="D809" s="1"/>
      <c r="E809" s="1"/>
      <c r="F809" s="1"/>
      <c r="G809" s="1"/>
      <c r="H809" s="1"/>
      <c r="I809" s="1"/>
      <c r="J809" s="1"/>
      <c r="K809" s="118"/>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row>
    <row r="810" spans="1:53" ht="15.75" customHeight="1">
      <c r="A810" s="1"/>
      <c r="B810" s="1"/>
      <c r="C810" s="1"/>
      <c r="D810" s="1"/>
      <c r="E810" s="1"/>
      <c r="F810" s="1"/>
      <c r="G810" s="1"/>
      <c r="H810" s="1"/>
      <c r="I810" s="1"/>
      <c r="J810" s="1"/>
      <c r="K810" s="118"/>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row>
    <row r="811" spans="1:53" ht="15.75" customHeight="1">
      <c r="A811" s="1"/>
      <c r="B811" s="1"/>
      <c r="C811" s="1"/>
      <c r="D811" s="1"/>
      <c r="E811" s="1"/>
      <c r="F811" s="1"/>
      <c r="G811" s="1"/>
      <c r="H811" s="1"/>
      <c r="I811" s="1"/>
      <c r="J811" s="1"/>
      <c r="K811" s="118"/>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row>
    <row r="812" spans="1:53" ht="15.75" customHeight="1">
      <c r="A812" s="1"/>
      <c r="B812" s="1"/>
      <c r="C812" s="1"/>
      <c r="D812" s="1"/>
      <c r="E812" s="1"/>
      <c r="F812" s="1"/>
      <c r="G812" s="1"/>
      <c r="H812" s="1"/>
      <c r="I812" s="1"/>
      <c r="J812" s="1"/>
      <c r="K812" s="118"/>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row>
    <row r="813" spans="1:53" ht="15.75" customHeight="1">
      <c r="A813" s="1"/>
      <c r="B813" s="1"/>
      <c r="C813" s="1"/>
      <c r="D813" s="1"/>
      <c r="E813" s="1"/>
      <c r="F813" s="1"/>
      <c r="G813" s="1"/>
      <c r="H813" s="1"/>
      <c r="I813" s="1"/>
      <c r="J813" s="1"/>
      <c r="K813" s="118"/>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row>
    <row r="814" spans="1:53" ht="15.75" customHeight="1">
      <c r="A814" s="1"/>
      <c r="B814" s="1"/>
      <c r="C814" s="1"/>
      <c r="D814" s="1"/>
      <c r="E814" s="1"/>
      <c r="F814" s="1"/>
      <c r="G814" s="1"/>
      <c r="H814" s="1"/>
      <c r="I814" s="1"/>
      <c r="J814" s="1"/>
      <c r="K814" s="118"/>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row>
    <row r="815" spans="1:53" ht="15.75" customHeight="1">
      <c r="A815" s="1"/>
      <c r="B815" s="1"/>
      <c r="C815" s="1"/>
      <c r="D815" s="1"/>
      <c r="E815" s="1"/>
      <c r="F815" s="1"/>
      <c r="G815" s="1"/>
      <c r="H815" s="1"/>
      <c r="I815" s="1"/>
      <c r="J815" s="1"/>
      <c r="K815" s="118"/>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row>
    <row r="816" spans="1:53" ht="15.75" customHeight="1">
      <c r="A816" s="1"/>
      <c r="B816" s="1"/>
      <c r="C816" s="1"/>
      <c r="D816" s="1"/>
      <c r="E816" s="1"/>
      <c r="F816" s="1"/>
      <c r="G816" s="1"/>
      <c r="H816" s="1"/>
      <c r="I816" s="1"/>
      <c r="J816" s="1"/>
      <c r="K816" s="118"/>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row>
    <row r="817" spans="1:53" ht="15.75" customHeight="1">
      <c r="A817" s="1"/>
      <c r="B817" s="1"/>
      <c r="C817" s="1"/>
      <c r="D817" s="1"/>
      <c r="E817" s="1"/>
      <c r="F817" s="1"/>
      <c r="G817" s="1"/>
      <c r="H817" s="1"/>
      <c r="I817" s="1"/>
      <c r="J817" s="1"/>
      <c r="K817" s="118"/>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row>
    <row r="818" spans="1:53" ht="15.75" customHeight="1">
      <c r="A818" s="1"/>
      <c r="B818" s="1"/>
      <c r="C818" s="1"/>
      <c r="D818" s="1"/>
      <c r="E818" s="1"/>
      <c r="F818" s="1"/>
      <c r="G818" s="1"/>
      <c r="H818" s="1"/>
      <c r="I818" s="1"/>
      <c r="J818" s="1"/>
      <c r="K818" s="118"/>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row>
    <row r="819" spans="1:53" ht="15.75" customHeight="1">
      <c r="A819" s="1"/>
      <c r="B819" s="1"/>
      <c r="C819" s="1"/>
      <c r="D819" s="1"/>
      <c r="E819" s="1"/>
      <c r="F819" s="1"/>
      <c r="G819" s="1"/>
      <c r="H819" s="1"/>
      <c r="I819" s="1"/>
      <c r="J819" s="1"/>
      <c r="K819" s="118"/>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row>
    <row r="820" spans="1:53" ht="15.75" customHeight="1">
      <c r="A820" s="1"/>
      <c r="B820" s="1"/>
      <c r="C820" s="1"/>
      <c r="D820" s="1"/>
      <c r="E820" s="1"/>
      <c r="F820" s="1"/>
      <c r="G820" s="1"/>
      <c r="H820" s="1"/>
      <c r="I820" s="1"/>
      <c r="J820" s="1"/>
      <c r="K820" s="118"/>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row>
    <row r="821" spans="1:53" ht="15.75" customHeight="1">
      <c r="A821" s="1"/>
      <c r="B821" s="1"/>
      <c r="C821" s="1"/>
      <c r="D821" s="1"/>
      <c r="E821" s="1"/>
      <c r="F821" s="1"/>
      <c r="G821" s="1"/>
      <c r="H821" s="1"/>
      <c r="I821" s="1"/>
      <c r="J821" s="1"/>
      <c r="K821" s="118"/>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row>
    <row r="822" spans="1:53" ht="15.75" customHeight="1">
      <c r="A822" s="1"/>
      <c r="B822" s="1"/>
      <c r="C822" s="1"/>
      <c r="D822" s="1"/>
      <c r="E822" s="1"/>
      <c r="F822" s="1"/>
      <c r="G822" s="1"/>
      <c r="H822" s="1"/>
      <c r="I822" s="1"/>
      <c r="J822" s="1"/>
      <c r="K822" s="118"/>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row>
    <row r="823" spans="1:53" ht="15.75" customHeight="1">
      <c r="A823" s="1"/>
      <c r="B823" s="1"/>
      <c r="C823" s="1"/>
      <c r="D823" s="1"/>
      <c r="E823" s="1"/>
      <c r="F823" s="1"/>
      <c r="G823" s="1"/>
      <c r="H823" s="1"/>
      <c r="I823" s="1"/>
      <c r="J823" s="1"/>
      <c r="K823" s="118"/>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row>
    <row r="824" spans="1:53" ht="15.75" customHeight="1">
      <c r="A824" s="1"/>
      <c r="B824" s="1"/>
      <c r="C824" s="1"/>
      <c r="D824" s="1"/>
      <c r="E824" s="1"/>
      <c r="F824" s="1"/>
      <c r="G824" s="1"/>
      <c r="H824" s="1"/>
      <c r="I824" s="1"/>
      <c r="J824" s="1"/>
      <c r="K824" s="118"/>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row>
    <row r="825" spans="1:53" ht="15.75" customHeight="1">
      <c r="A825" s="1"/>
      <c r="B825" s="1"/>
      <c r="C825" s="1"/>
      <c r="D825" s="1"/>
      <c r="E825" s="1"/>
      <c r="F825" s="1"/>
      <c r="G825" s="1"/>
      <c r="H825" s="1"/>
      <c r="I825" s="1"/>
      <c r="J825" s="1"/>
      <c r="K825" s="118"/>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row>
    <row r="826" spans="1:53" ht="15.75" customHeight="1">
      <c r="A826" s="1"/>
      <c r="B826" s="1"/>
      <c r="C826" s="1"/>
      <c r="D826" s="1"/>
      <c r="E826" s="1"/>
      <c r="F826" s="1"/>
      <c r="G826" s="1"/>
      <c r="H826" s="1"/>
      <c r="I826" s="1"/>
      <c r="J826" s="1"/>
      <c r="K826" s="118"/>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row>
    <row r="827" spans="1:53" ht="15.75" customHeight="1">
      <c r="A827" s="1"/>
      <c r="B827" s="1"/>
      <c r="C827" s="1"/>
      <c r="D827" s="1"/>
      <c r="E827" s="1"/>
      <c r="F827" s="1"/>
      <c r="G827" s="1"/>
      <c r="H827" s="1"/>
      <c r="I827" s="1"/>
      <c r="J827" s="1"/>
      <c r="K827" s="118"/>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row>
    <row r="828" spans="1:53" ht="15.75" customHeight="1">
      <c r="A828" s="1"/>
      <c r="B828" s="1"/>
      <c r="C828" s="1"/>
      <c r="D828" s="1"/>
      <c r="E828" s="1"/>
      <c r="F828" s="1"/>
      <c r="G828" s="1"/>
      <c r="H828" s="1"/>
      <c r="I828" s="1"/>
      <c r="J828" s="1"/>
      <c r="K828" s="118"/>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row>
    <row r="829" spans="1:53" ht="15.75" customHeight="1">
      <c r="A829" s="1"/>
      <c r="B829" s="1"/>
      <c r="C829" s="1"/>
      <c r="D829" s="1"/>
      <c r="E829" s="1"/>
      <c r="F829" s="1"/>
      <c r="G829" s="1"/>
      <c r="H829" s="1"/>
      <c r="I829" s="1"/>
      <c r="J829" s="1"/>
      <c r="K829" s="118"/>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row>
    <row r="830" spans="1:53" ht="15.75" customHeight="1">
      <c r="A830" s="1"/>
      <c r="B830" s="1"/>
      <c r="C830" s="1"/>
      <c r="D830" s="1"/>
      <c r="E830" s="1"/>
      <c r="F830" s="1"/>
      <c r="G830" s="1"/>
      <c r="H830" s="1"/>
      <c r="I830" s="1"/>
      <c r="J830" s="1"/>
      <c r="K830" s="118"/>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row>
    <row r="831" spans="1:53" ht="15.75" customHeight="1">
      <c r="A831" s="1"/>
      <c r="B831" s="1"/>
      <c r="C831" s="1"/>
      <c r="D831" s="1"/>
      <c r="E831" s="1"/>
      <c r="F831" s="1"/>
      <c r="G831" s="1"/>
      <c r="H831" s="1"/>
      <c r="I831" s="1"/>
      <c r="J831" s="1"/>
      <c r="K831" s="118"/>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row>
    <row r="832" spans="1:53" ht="15.75" customHeight="1">
      <c r="A832" s="1"/>
      <c r="B832" s="1"/>
      <c r="C832" s="1"/>
      <c r="D832" s="1"/>
      <c r="E832" s="1"/>
      <c r="F832" s="1"/>
      <c r="G832" s="1"/>
      <c r="H832" s="1"/>
      <c r="I832" s="1"/>
      <c r="J832" s="1"/>
      <c r="K832" s="118"/>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row>
    <row r="833" spans="1:53" ht="15.75" customHeight="1">
      <c r="A833" s="1"/>
      <c r="B833" s="1"/>
      <c r="C833" s="1"/>
      <c r="D833" s="1"/>
      <c r="E833" s="1"/>
      <c r="F833" s="1"/>
      <c r="G833" s="1"/>
      <c r="H833" s="1"/>
      <c r="I833" s="1"/>
      <c r="J833" s="1"/>
      <c r="K833" s="118"/>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row>
    <row r="834" spans="1:53" ht="15.75" customHeight="1">
      <c r="A834" s="1"/>
      <c r="B834" s="1"/>
      <c r="C834" s="1"/>
      <c r="D834" s="1"/>
      <c r="E834" s="1"/>
      <c r="F834" s="1"/>
      <c r="G834" s="1"/>
      <c r="H834" s="1"/>
      <c r="I834" s="1"/>
      <c r="J834" s="1"/>
      <c r="K834" s="118"/>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row>
    <row r="835" spans="1:53" ht="15.75" customHeight="1">
      <c r="A835" s="1"/>
      <c r="B835" s="1"/>
      <c r="C835" s="1"/>
      <c r="D835" s="1"/>
      <c r="E835" s="1"/>
      <c r="F835" s="1"/>
      <c r="G835" s="1"/>
      <c r="H835" s="1"/>
      <c r="I835" s="1"/>
      <c r="J835" s="1"/>
      <c r="K835" s="118"/>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row>
    <row r="836" spans="1:53" ht="15.75" customHeight="1">
      <c r="A836" s="1"/>
      <c r="B836" s="1"/>
      <c r="C836" s="1"/>
      <c r="D836" s="1"/>
      <c r="E836" s="1"/>
      <c r="F836" s="1"/>
      <c r="G836" s="1"/>
      <c r="H836" s="1"/>
      <c r="I836" s="1"/>
      <c r="J836" s="1"/>
      <c r="K836" s="118"/>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row>
    <row r="837" spans="1:53" ht="15.75" customHeight="1">
      <c r="A837" s="1"/>
      <c r="B837" s="1"/>
      <c r="C837" s="1"/>
      <c r="D837" s="1"/>
      <c r="E837" s="1"/>
      <c r="F837" s="1"/>
      <c r="G837" s="1"/>
      <c r="H837" s="1"/>
      <c r="I837" s="1"/>
      <c r="J837" s="1"/>
      <c r="K837" s="118"/>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row>
    <row r="838" spans="1:53" ht="15.75" customHeight="1">
      <c r="A838" s="1"/>
      <c r="B838" s="1"/>
      <c r="C838" s="1"/>
      <c r="D838" s="1"/>
      <c r="E838" s="1"/>
      <c r="F838" s="1"/>
      <c r="G838" s="1"/>
      <c r="H838" s="1"/>
      <c r="I838" s="1"/>
      <c r="J838" s="1"/>
      <c r="K838" s="118"/>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row>
    <row r="839" spans="1:53" ht="15.75" customHeight="1">
      <c r="A839" s="1"/>
      <c r="B839" s="1"/>
      <c r="C839" s="1"/>
      <c r="D839" s="1"/>
      <c r="E839" s="1"/>
      <c r="F839" s="1"/>
      <c r="G839" s="1"/>
      <c r="H839" s="1"/>
      <c r="I839" s="1"/>
      <c r="J839" s="1"/>
      <c r="K839" s="118"/>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row>
    <row r="840" spans="1:53" ht="15.75" customHeight="1">
      <c r="A840" s="1"/>
      <c r="B840" s="1"/>
      <c r="C840" s="1"/>
      <c r="D840" s="1"/>
      <c r="E840" s="1"/>
      <c r="F840" s="1"/>
      <c r="G840" s="1"/>
      <c r="H840" s="1"/>
      <c r="I840" s="1"/>
      <c r="J840" s="1"/>
      <c r="K840" s="118"/>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row>
    <row r="841" spans="1:53" ht="15.75" customHeight="1">
      <c r="A841" s="1"/>
      <c r="B841" s="1"/>
      <c r="C841" s="1"/>
      <c r="D841" s="1"/>
      <c r="E841" s="1"/>
      <c r="F841" s="1"/>
      <c r="G841" s="1"/>
      <c r="H841" s="1"/>
      <c r="I841" s="1"/>
      <c r="J841" s="1"/>
      <c r="K841" s="118"/>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row>
    <row r="842" spans="1:53" ht="15.75" customHeight="1">
      <c r="A842" s="1"/>
      <c r="B842" s="1"/>
      <c r="C842" s="1"/>
      <c r="D842" s="1"/>
      <c r="E842" s="1"/>
      <c r="F842" s="1"/>
      <c r="G842" s="1"/>
      <c r="H842" s="1"/>
      <c r="I842" s="1"/>
      <c r="J842" s="1"/>
      <c r="K842" s="118"/>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row>
    <row r="843" spans="1:53" ht="15.75" customHeight="1">
      <c r="A843" s="1"/>
      <c r="B843" s="1"/>
      <c r="C843" s="1"/>
      <c r="D843" s="1"/>
      <c r="E843" s="1"/>
      <c r="F843" s="1"/>
      <c r="G843" s="1"/>
      <c r="H843" s="1"/>
      <c r="I843" s="1"/>
      <c r="J843" s="1"/>
      <c r="K843" s="118"/>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row>
    <row r="844" spans="1:53" ht="15.75" customHeight="1">
      <c r="A844" s="1"/>
      <c r="B844" s="1"/>
      <c r="C844" s="1"/>
      <c r="D844" s="1"/>
      <c r="E844" s="1"/>
      <c r="F844" s="1"/>
      <c r="G844" s="1"/>
      <c r="H844" s="1"/>
      <c r="I844" s="1"/>
      <c r="J844" s="1"/>
      <c r="K844" s="118"/>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row>
    <row r="845" spans="1:53" ht="15.75" customHeight="1">
      <c r="A845" s="1"/>
      <c r="B845" s="1"/>
      <c r="C845" s="1"/>
      <c r="D845" s="1"/>
      <c r="E845" s="1"/>
      <c r="F845" s="1"/>
      <c r="G845" s="1"/>
      <c r="H845" s="1"/>
      <c r="I845" s="1"/>
      <c r="J845" s="1"/>
      <c r="K845" s="118"/>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row>
    <row r="846" spans="1:53" ht="15.75" customHeight="1">
      <c r="A846" s="1"/>
      <c r="B846" s="1"/>
      <c r="C846" s="1"/>
      <c r="D846" s="1"/>
      <c r="E846" s="1"/>
      <c r="F846" s="1"/>
      <c r="G846" s="1"/>
      <c r="H846" s="1"/>
      <c r="I846" s="1"/>
      <c r="J846" s="1"/>
      <c r="K846" s="118"/>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row>
    <row r="847" spans="1:53" ht="15.75" customHeight="1">
      <c r="A847" s="1"/>
      <c r="B847" s="1"/>
      <c r="C847" s="1"/>
      <c r="D847" s="1"/>
      <c r="E847" s="1"/>
      <c r="F847" s="1"/>
      <c r="G847" s="1"/>
      <c r="H847" s="1"/>
      <c r="I847" s="1"/>
      <c r="J847" s="1"/>
      <c r="K847" s="118"/>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row>
    <row r="848" spans="1:53" ht="15.75" customHeight="1">
      <c r="A848" s="1"/>
      <c r="B848" s="1"/>
      <c r="C848" s="1"/>
      <c r="D848" s="1"/>
      <c r="E848" s="1"/>
      <c r="F848" s="1"/>
      <c r="G848" s="1"/>
      <c r="H848" s="1"/>
      <c r="I848" s="1"/>
      <c r="J848" s="1"/>
      <c r="K848" s="118"/>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row>
    <row r="849" spans="1:53" ht="15.75" customHeight="1">
      <c r="A849" s="1"/>
      <c r="B849" s="1"/>
      <c r="C849" s="1"/>
      <c r="D849" s="1"/>
      <c r="E849" s="1"/>
      <c r="F849" s="1"/>
      <c r="G849" s="1"/>
      <c r="H849" s="1"/>
      <c r="I849" s="1"/>
      <c r="J849" s="1"/>
      <c r="K849" s="118"/>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row>
    <row r="850" spans="1:53" ht="15.75" customHeight="1">
      <c r="A850" s="1"/>
      <c r="B850" s="1"/>
      <c r="C850" s="1"/>
      <c r="D850" s="1"/>
      <c r="E850" s="1"/>
      <c r="F850" s="1"/>
      <c r="G850" s="1"/>
      <c r="H850" s="1"/>
      <c r="I850" s="1"/>
      <c r="J850" s="1"/>
      <c r="K850" s="118"/>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row>
    <row r="851" spans="1:53" ht="15.75" customHeight="1">
      <c r="A851" s="1"/>
      <c r="B851" s="1"/>
      <c r="C851" s="1"/>
      <c r="D851" s="1"/>
      <c r="E851" s="1"/>
      <c r="F851" s="1"/>
      <c r="G851" s="1"/>
      <c r="H851" s="1"/>
      <c r="I851" s="1"/>
      <c r="J851" s="1"/>
      <c r="K851" s="118"/>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row>
    <row r="852" spans="1:53" ht="15.75" customHeight="1">
      <c r="A852" s="1"/>
      <c r="B852" s="1"/>
      <c r="C852" s="1"/>
      <c r="D852" s="1"/>
      <c r="E852" s="1"/>
      <c r="F852" s="1"/>
      <c r="G852" s="1"/>
      <c r="H852" s="1"/>
      <c r="I852" s="1"/>
      <c r="J852" s="1"/>
      <c r="K852" s="118"/>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row>
    <row r="853" spans="1:53" ht="15.75" customHeight="1">
      <c r="A853" s="1"/>
      <c r="B853" s="1"/>
      <c r="C853" s="1"/>
      <c r="D853" s="1"/>
      <c r="E853" s="1"/>
      <c r="F853" s="1"/>
      <c r="G853" s="1"/>
      <c r="H853" s="1"/>
      <c r="I853" s="1"/>
      <c r="J853" s="1"/>
      <c r="K853" s="118"/>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row>
    <row r="854" spans="1:53" ht="15.75" customHeight="1">
      <c r="A854" s="1"/>
      <c r="B854" s="1"/>
      <c r="C854" s="1"/>
      <c r="D854" s="1"/>
      <c r="E854" s="1"/>
      <c r="F854" s="1"/>
      <c r="G854" s="1"/>
      <c r="H854" s="1"/>
      <c r="I854" s="1"/>
      <c r="J854" s="1"/>
      <c r="K854" s="118"/>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row>
    <row r="855" spans="1:53" ht="15.75" customHeight="1">
      <c r="A855" s="1"/>
      <c r="B855" s="1"/>
      <c r="C855" s="1"/>
      <c r="D855" s="1"/>
      <c r="E855" s="1"/>
      <c r="F855" s="1"/>
      <c r="G855" s="1"/>
      <c r="H855" s="1"/>
      <c r="I855" s="1"/>
      <c r="J855" s="1"/>
      <c r="K855" s="118"/>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row>
    <row r="856" spans="1:53" ht="15.75" customHeight="1">
      <c r="A856" s="1"/>
      <c r="B856" s="1"/>
      <c r="C856" s="1"/>
      <c r="D856" s="1"/>
      <c r="E856" s="1"/>
      <c r="F856" s="1"/>
      <c r="G856" s="1"/>
      <c r="H856" s="1"/>
      <c r="I856" s="1"/>
      <c r="J856" s="1"/>
      <c r="K856" s="118"/>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row>
    <row r="857" spans="1:53" ht="15.75" customHeight="1">
      <c r="A857" s="1"/>
      <c r="B857" s="1"/>
      <c r="C857" s="1"/>
      <c r="D857" s="1"/>
      <c r="E857" s="1"/>
      <c r="F857" s="1"/>
      <c r="G857" s="1"/>
      <c r="H857" s="1"/>
      <c r="I857" s="1"/>
      <c r="J857" s="1"/>
      <c r="K857" s="118"/>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row>
    <row r="858" spans="1:53" ht="15.75" customHeight="1">
      <c r="A858" s="1"/>
      <c r="B858" s="1"/>
      <c r="C858" s="1"/>
      <c r="D858" s="1"/>
      <c r="E858" s="1"/>
      <c r="F858" s="1"/>
      <c r="G858" s="1"/>
      <c r="H858" s="1"/>
      <c r="I858" s="1"/>
      <c r="J858" s="1"/>
      <c r="K858" s="118"/>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row>
    <row r="859" spans="1:53" ht="15.75" customHeight="1">
      <c r="A859" s="1"/>
      <c r="B859" s="1"/>
      <c r="C859" s="1"/>
      <c r="D859" s="1"/>
      <c r="E859" s="1"/>
      <c r="F859" s="1"/>
      <c r="G859" s="1"/>
      <c r="H859" s="1"/>
      <c r="I859" s="1"/>
      <c r="J859" s="1"/>
      <c r="K859" s="118"/>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row>
    <row r="860" spans="1:53" ht="15.75" customHeight="1">
      <c r="A860" s="1"/>
      <c r="B860" s="1"/>
      <c r="C860" s="1"/>
      <c r="D860" s="1"/>
      <c r="E860" s="1"/>
      <c r="F860" s="1"/>
      <c r="G860" s="1"/>
      <c r="H860" s="1"/>
      <c r="I860" s="1"/>
      <c r="J860" s="1"/>
      <c r="K860" s="118"/>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row>
    <row r="861" spans="1:53" ht="15.75" customHeight="1">
      <c r="A861" s="1"/>
      <c r="B861" s="1"/>
      <c r="C861" s="1"/>
      <c r="D861" s="1"/>
      <c r="E861" s="1"/>
      <c r="F861" s="1"/>
      <c r="G861" s="1"/>
      <c r="H861" s="1"/>
      <c r="I861" s="1"/>
      <c r="J861" s="1"/>
      <c r="K861" s="118"/>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row>
    <row r="862" spans="1:53" ht="15.75" customHeight="1">
      <c r="A862" s="1"/>
      <c r="B862" s="1"/>
      <c r="C862" s="1"/>
      <c r="D862" s="1"/>
      <c r="E862" s="1"/>
      <c r="F862" s="1"/>
      <c r="G862" s="1"/>
      <c r="H862" s="1"/>
      <c r="I862" s="1"/>
      <c r="J862" s="1"/>
      <c r="K862" s="118"/>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row>
    <row r="863" spans="1:53" ht="15.75" customHeight="1">
      <c r="A863" s="1"/>
      <c r="B863" s="1"/>
      <c r="C863" s="1"/>
      <c r="D863" s="1"/>
      <c r="E863" s="1"/>
      <c r="F863" s="1"/>
      <c r="G863" s="1"/>
      <c r="H863" s="1"/>
      <c r="I863" s="1"/>
      <c r="J863" s="1"/>
      <c r="K863" s="118"/>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row>
    <row r="864" spans="1:53" ht="15.75" customHeight="1">
      <c r="A864" s="1"/>
      <c r="B864" s="1"/>
      <c r="C864" s="1"/>
      <c r="D864" s="1"/>
      <c r="E864" s="1"/>
      <c r="F864" s="1"/>
      <c r="G864" s="1"/>
      <c r="H864" s="1"/>
      <c r="I864" s="1"/>
      <c r="J864" s="1"/>
      <c r="K864" s="118"/>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row>
    <row r="865" spans="1:53" ht="15.75" customHeight="1">
      <c r="A865" s="1"/>
      <c r="B865" s="1"/>
      <c r="C865" s="1"/>
      <c r="D865" s="1"/>
      <c r="E865" s="1"/>
      <c r="F865" s="1"/>
      <c r="G865" s="1"/>
      <c r="H865" s="1"/>
      <c r="I865" s="1"/>
      <c r="J865" s="1"/>
      <c r="K865" s="118"/>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row>
    <row r="866" spans="1:53" ht="15.75" customHeight="1">
      <c r="A866" s="1"/>
      <c r="B866" s="1"/>
      <c r="C866" s="1"/>
      <c r="D866" s="1"/>
      <c r="E866" s="1"/>
      <c r="F866" s="1"/>
      <c r="G866" s="1"/>
      <c r="H866" s="1"/>
      <c r="I866" s="1"/>
      <c r="J866" s="1"/>
      <c r="K866" s="118"/>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row>
    <row r="867" spans="1:53" ht="15.75" customHeight="1">
      <c r="A867" s="1"/>
      <c r="B867" s="1"/>
      <c r="C867" s="1"/>
      <c r="D867" s="1"/>
      <c r="E867" s="1"/>
      <c r="F867" s="1"/>
      <c r="G867" s="1"/>
      <c r="H867" s="1"/>
      <c r="I867" s="1"/>
      <c r="J867" s="1"/>
      <c r="K867" s="118"/>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row>
    <row r="868" spans="1:53" ht="15.75" customHeight="1">
      <c r="A868" s="1"/>
      <c r="B868" s="1"/>
      <c r="C868" s="1"/>
      <c r="D868" s="1"/>
      <c r="E868" s="1"/>
      <c r="F868" s="1"/>
      <c r="G868" s="1"/>
      <c r="H868" s="1"/>
      <c r="I868" s="1"/>
      <c r="J868" s="1"/>
      <c r="K868" s="118"/>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row>
    <row r="869" spans="1:53" ht="15.75" customHeight="1">
      <c r="A869" s="1"/>
      <c r="B869" s="1"/>
      <c r="C869" s="1"/>
      <c r="D869" s="1"/>
      <c r="E869" s="1"/>
      <c r="F869" s="1"/>
      <c r="G869" s="1"/>
      <c r="H869" s="1"/>
      <c r="I869" s="1"/>
      <c r="J869" s="1"/>
      <c r="K869" s="118"/>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row>
    <row r="870" spans="1:53" ht="15.75" customHeight="1">
      <c r="A870" s="1"/>
      <c r="B870" s="1"/>
      <c r="C870" s="1"/>
      <c r="D870" s="1"/>
      <c r="E870" s="1"/>
      <c r="F870" s="1"/>
      <c r="G870" s="1"/>
      <c r="H870" s="1"/>
      <c r="I870" s="1"/>
      <c r="J870" s="1"/>
      <c r="K870" s="118"/>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row>
    <row r="871" spans="1:53" ht="15.75" customHeight="1">
      <c r="A871" s="1"/>
      <c r="B871" s="1"/>
      <c r="C871" s="1"/>
      <c r="D871" s="1"/>
      <c r="E871" s="1"/>
      <c r="F871" s="1"/>
      <c r="G871" s="1"/>
      <c r="H871" s="1"/>
      <c r="I871" s="1"/>
      <c r="J871" s="1"/>
      <c r="K871" s="118"/>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row>
    <row r="872" spans="1:53" ht="15.75" customHeight="1">
      <c r="A872" s="1"/>
      <c r="B872" s="1"/>
      <c r="C872" s="1"/>
      <c r="D872" s="1"/>
      <c r="E872" s="1"/>
      <c r="F872" s="1"/>
      <c r="G872" s="1"/>
      <c r="H872" s="1"/>
      <c r="I872" s="1"/>
      <c r="J872" s="1"/>
      <c r="K872" s="118"/>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row>
    <row r="873" spans="1:53" ht="15.75" customHeight="1">
      <c r="A873" s="1"/>
      <c r="B873" s="1"/>
      <c r="C873" s="1"/>
      <c r="D873" s="1"/>
      <c r="E873" s="1"/>
      <c r="F873" s="1"/>
      <c r="G873" s="1"/>
      <c r="H873" s="1"/>
      <c r="I873" s="1"/>
      <c r="J873" s="1"/>
      <c r="K873" s="118"/>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row>
    <row r="874" spans="1:53" ht="15.75" customHeight="1">
      <c r="A874" s="1"/>
      <c r="B874" s="1"/>
      <c r="C874" s="1"/>
      <c r="D874" s="1"/>
      <c r="E874" s="1"/>
      <c r="F874" s="1"/>
      <c r="G874" s="1"/>
      <c r="H874" s="1"/>
      <c r="I874" s="1"/>
      <c r="J874" s="1"/>
      <c r="K874" s="118"/>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row>
    <row r="875" spans="1:53" ht="15.75" customHeight="1">
      <c r="A875" s="1"/>
      <c r="B875" s="1"/>
      <c r="C875" s="1"/>
      <c r="D875" s="1"/>
      <c r="E875" s="1"/>
      <c r="F875" s="1"/>
      <c r="G875" s="1"/>
      <c r="H875" s="1"/>
      <c r="I875" s="1"/>
      <c r="J875" s="1"/>
      <c r="K875" s="118"/>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row>
    <row r="876" spans="1:53" ht="15.75" customHeight="1">
      <c r="A876" s="1"/>
      <c r="B876" s="1"/>
      <c r="C876" s="1"/>
      <c r="D876" s="1"/>
      <c r="E876" s="1"/>
      <c r="F876" s="1"/>
      <c r="G876" s="1"/>
      <c r="H876" s="1"/>
      <c r="I876" s="1"/>
      <c r="J876" s="1"/>
      <c r="K876" s="118"/>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row>
    <row r="877" spans="1:53" ht="15.75" customHeight="1">
      <c r="A877" s="1"/>
      <c r="B877" s="1"/>
      <c r="C877" s="1"/>
      <c r="D877" s="1"/>
      <c r="E877" s="1"/>
      <c r="F877" s="1"/>
      <c r="G877" s="1"/>
      <c r="H877" s="1"/>
      <c r="I877" s="1"/>
      <c r="J877" s="1"/>
      <c r="K877" s="118"/>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row>
    <row r="878" spans="1:53" ht="15.75" customHeight="1">
      <c r="A878" s="1"/>
      <c r="B878" s="1"/>
      <c r="C878" s="1"/>
      <c r="D878" s="1"/>
      <c r="E878" s="1"/>
      <c r="F878" s="1"/>
      <c r="G878" s="1"/>
      <c r="H878" s="1"/>
      <c r="I878" s="1"/>
      <c r="J878" s="1"/>
      <c r="K878" s="118"/>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row>
    <row r="879" spans="1:53" ht="15.75" customHeight="1">
      <c r="A879" s="1"/>
      <c r="B879" s="1"/>
      <c r="C879" s="1"/>
      <c r="D879" s="1"/>
      <c r="E879" s="1"/>
      <c r="F879" s="1"/>
      <c r="G879" s="1"/>
      <c r="H879" s="1"/>
      <c r="I879" s="1"/>
      <c r="J879" s="1"/>
      <c r="K879" s="118"/>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row>
    <row r="880" spans="1:53" ht="15.75" customHeight="1">
      <c r="A880" s="1"/>
      <c r="B880" s="1"/>
      <c r="C880" s="1"/>
      <c r="D880" s="1"/>
      <c r="E880" s="1"/>
      <c r="F880" s="1"/>
      <c r="G880" s="1"/>
      <c r="H880" s="1"/>
      <c r="I880" s="1"/>
      <c r="J880" s="1"/>
      <c r="K880" s="118"/>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row>
    <row r="881" spans="1:53" ht="15.75" customHeight="1">
      <c r="A881" s="1"/>
      <c r="B881" s="1"/>
      <c r="C881" s="1"/>
      <c r="D881" s="1"/>
      <c r="E881" s="1"/>
      <c r="F881" s="1"/>
      <c r="G881" s="1"/>
      <c r="H881" s="1"/>
      <c r="I881" s="1"/>
      <c r="J881" s="1"/>
      <c r="K881" s="118"/>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row>
    <row r="882" spans="1:53" ht="15.75" customHeight="1">
      <c r="A882" s="1"/>
      <c r="B882" s="1"/>
      <c r="C882" s="1"/>
      <c r="D882" s="1"/>
      <c r="E882" s="1"/>
      <c r="F882" s="1"/>
      <c r="G882" s="1"/>
      <c r="H882" s="1"/>
      <c r="I882" s="1"/>
      <c r="J882" s="1"/>
      <c r="K882" s="118"/>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row>
    <row r="883" spans="1:53" ht="15.75" customHeight="1">
      <c r="A883" s="1"/>
      <c r="B883" s="1"/>
      <c r="C883" s="1"/>
      <c r="D883" s="1"/>
      <c r="E883" s="1"/>
      <c r="F883" s="1"/>
      <c r="G883" s="1"/>
      <c r="H883" s="1"/>
      <c r="I883" s="1"/>
      <c r="J883" s="1"/>
      <c r="K883" s="118"/>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row>
    <row r="884" spans="1:53" ht="15.75" customHeight="1">
      <c r="A884" s="1"/>
      <c r="B884" s="1"/>
      <c r="C884" s="1"/>
      <c r="D884" s="1"/>
      <c r="E884" s="1"/>
      <c r="F884" s="1"/>
      <c r="G884" s="1"/>
      <c r="H884" s="1"/>
      <c r="I884" s="1"/>
      <c r="J884" s="1"/>
      <c r="K884" s="118"/>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row>
    <row r="885" spans="1:53" ht="15.75" customHeight="1">
      <c r="A885" s="1"/>
      <c r="B885" s="1"/>
      <c r="C885" s="1"/>
      <c r="D885" s="1"/>
      <c r="E885" s="1"/>
      <c r="F885" s="1"/>
      <c r="G885" s="1"/>
      <c r="H885" s="1"/>
      <c r="I885" s="1"/>
      <c r="J885" s="1"/>
      <c r="K885" s="118"/>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row>
    <row r="886" spans="1:53" ht="15.75" customHeight="1">
      <c r="A886" s="1"/>
      <c r="B886" s="1"/>
      <c r="C886" s="1"/>
      <c r="D886" s="1"/>
      <c r="E886" s="1"/>
      <c r="F886" s="1"/>
      <c r="G886" s="1"/>
      <c r="H886" s="1"/>
      <c r="I886" s="1"/>
      <c r="J886" s="1"/>
      <c r="K886" s="118"/>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row>
    <row r="887" spans="1:53" ht="15.75" customHeight="1">
      <c r="A887" s="1"/>
      <c r="B887" s="1"/>
      <c r="C887" s="1"/>
      <c r="D887" s="1"/>
      <c r="E887" s="1"/>
      <c r="F887" s="1"/>
      <c r="G887" s="1"/>
      <c r="H887" s="1"/>
      <c r="I887" s="1"/>
      <c r="J887" s="1"/>
      <c r="K887" s="118"/>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row>
    <row r="888" spans="1:53" ht="15.75" customHeight="1">
      <c r="A888" s="1"/>
      <c r="B888" s="1"/>
      <c r="C888" s="1"/>
      <c r="D888" s="1"/>
      <c r="E888" s="1"/>
      <c r="F888" s="1"/>
      <c r="G888" s="1"/>
      <c r="H888" s="1"/>
      <c r="I888" s="1"/>
      <c r="J888" s="1"/>
      <c r="K888" s="118"/>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row>
    <row r="889" spans="1:53" ht="15.75" customHeight="1">
      <c r="A889" s="1"/>
      <c r="B889" s="1"/>
      <c r="C889" s="1"/>
      <c r="D889" s="1"/>
      <c r="E889" s="1"/>
      <c r="F889" s="1"/>
      <c r="G889" s="1"/>
      <c r="H889" s="1"/>
      <c r="I889" s="1"/>
      <c r="J889" s="1"/>
      <c r="K889" s="118"/>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row>
    <row r="890" spans="1:53" ht="15.75" customHeight="1">
      <c r="A890" s="1"/>
      <c r="B890" s="1"/>
      <c r="C890" s="1"/>
      <c r="D890" s="1"/>
      <c r="E890" s="1"/>
      <c r="F890" s="1"/>
      <c r="G890" s="1"/>
      <c r="H890" s="1"/>
      <c r="I890" s="1"/>
      <c r="J890" s="1"/>
      <c r="K890" s="118"/>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row>
    <row r="891" spans="1:53" ht="15.75" customHeight="1">
      <c r="A891" s="1"/>
      <c r="B891" s="1"/>
      <c r="C891" s="1"/>
      <c r="D891" s="1"/>
      <c r="E891" s="1"/>
      <c r="F891" s="1"/>
      <c r="G891" s="1"/>
      <c r="H891" s="1"/>
      <c r="I891" s="1"/>
      <c r="J891" s="1"/>
      <c r="K891" s="118"/>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row>
    <row r="892" spans="1:53" ht="15.75" customHeight="1">
      <c r="A892" s="1"/>
      <c r="B892" s="1"/>
      <c r="C892" s="1"/>
      <c r="D892" s="1"/>
      <c r="E892" s="1"/>
      <c r="F892" s="1"/>
      <c r="G892" s="1"/>
      <c r="H892" s="1"/>
      <c r="I892" s="1"/>
      <c r="J892" s="1"/>
      <c r="K892" s="118"/>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row>
    <row r="893" spans="1:53" ht="15.75" customHeight="1">
      <c r="A893" s="1"/>
      <c r="B893" s="1"/>
      <c r="C893" s="1"/>
      <c r="D893" s="1"/>
      <c r="E893" s="1"/>
      <c r="F893" s="1"/>
      <c r="G893" s="1"/>
      <c r="H893" s="1"/>
      <c r="I893" s="1"/>
      <c r="J893" s="1"/>
      <c r="K893" s="118"/>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row>
    <row r="894" spans="1:53" ht="15.75" customHeight="1">
      <c r="A894" s="1"/>
      <c r="B894" s="1"/>
      <c r="C894" s="1"/>
      <c r="D894" s="1"/>
      <c r="E894" s="1"/>
      <c r="F894" s="1"/>
      <c r="G894" s="1"/>
      <c r="H894" s="1"/>
      <c r="I894" s="1"/>
      <c r="J894" s="1"/>
      <c r="K894" s="118"/>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row>
    <row r="895" spans="1:53" ht="15.75" customHeight="1">
      <c r="A895" s="1"/>
      <c r="B895" s="1"/>
      <c r="C895" s="1"/>
      <c r="D895" s="1"/>
      <c r="E895" s="1"/>
      <c r="F895" s="1"/>
      <c r="G895" s="1"/>
      <c r="H895" s="1"/>
      <c r="I895" s="1"/>
      <c r="J895" s="1"/>
      <c r="K895" s="118"/>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row>
    <row r="896" spans="1:53" ht="15.75" customHeight="1">
      <c r="A896" s="1"/>
      <c r="B896" s="1"/>
      <c r="C896" s="1"/>
      <c r="D896" s="1"/>
      <c r="E896" s="1"/>
      <c r="F896" s="1"/>
      <c r="G896" s="1"/>
      <c r="H896" s="1"/>
      <c r="I896" s="1"/>
      <c r="J896" s="1"/>
      <c r="K896" s="118"/>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row>
    <row r="897" spans="1:53" ht="15.75" customHeight="1">
      <c r="A897" s="1"/>
      <c r="B897" s="1"/>
      <c r="C897" s="1"/>
      <c r="D897" s="1"/>
      <c r="E897" s="1"/>
      <c r="F897" s="1"/>
      <c r="G897" s="1"/>
      <c r="H897" s="1"/>
      <c r="I897" s="1"/>
      <c r="J897" s="1"/>
      <c r="K897" s="118"/>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row>
    <row r="898" spans="1:53" ht="15.75" customHeight="1">
      <c r="A898" s="1"/>
      <c r="B898" s="1"/>
      <c r="C898" s="1"/>
      <c r="D898" s="1"/>
      <c r="E898" s="1"/>
      <c r="F898" s="1"/>
      <c r="G898" s="1"/>
      <c r="H898" s="1"/>
      <c r="I898" s="1"/>
      <c r="J898" s="1"/>
      <c r="K898" s="118"/>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row>
    <row r="899" spans="1:53" ht="15.75" customHeight="1">
      <c r="A899" s="1"/>
      <c r="B899" s="1"/>
      <c r="C899" s="1"/>
      <c r="D899" s="1"/>
      <c r="E899" s="1"/>
      <c r="F899" s="1"/>
      <c r="G899" s="1"/>
      <c r="H899" s="1"/>
      <c r="I899" s="1"/>
      <c r="J899" s="1"/>
      <c r="K899" s="118"/>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row>
    <row r="900" spans="1:53" ht="15.75" customHeight="1">
      <c r="A900" s="1"/>
      <c r="B900" s="1"/>
      <c r="C900" s="1"/>
      <c r="D900" s="1"/>
      <c r="E900" s="1"/>
      <c r="F900" s="1"/>
      <c r="G900" s="1"/>
      <c r="H900" s="1"/>
      <c r="I900" s="1"/>
      <c r="J900" s="1"/>
      <c r="K900" s="118"/>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row>
    <row r="901" spans="1:53" ht="15.75" customHeight="1">
      <c r="A901" s="1"/>
      <c r="B901" s="1"/>
      <c r="C901" s="1"/>
      <c r="D901" s="1"/>
      <c r="E901" s="1"/>
      <c r="F901" s="1"/>
      <c r="G901" s="1"/>
      <c r="H901" s="1"/>
      <c r="I901" s="1"/>
      <c r="J901" s="1"/>
      <c r="K901" s="118"/>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row>
    <row r="902" spans="1:53" ht="15.75" customHeight="1">
      <c r="A902" s="1"/>
      <c r="B902" s="1"/>
      <c r="C902" s="1"/>
      <c r="D902" s="1"/>
      <c r="E902" s="1"/>
      <c r="F902" s="1"/>
      <c r="G902" s="1"/>
      <c r="H902" s="1"/>
      <c r="I902" s="1"/>
      <c r="J902" s="1"/>
      <c r="K902" s="118"/>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row>
    <row r="903" spans="1:53" ht="15.75" customHeight="1">
      <c r="A903" s="1"/>
      <c r="B903" s="1"/>
      <c r="C903" s="1"/>
      <c r="D903" s="1"/>
      <c r="E903" s="1"/>
      <c r="F903" s="1"/>
      <c r="G903" s="1"/>
      <c r="H903" s="1"/>
      <c r="I903" s="1"/>
      <c r="J903" s="1"/>
      <c r="K903" s="118"/>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row>
    <row r="904" spans="1:53" ht="15.75" customHeight="1">
      <c r="A904" s="1"/>
      <c r="B904" s="1"/>
      <c r="C904" s="1"/>
      <c r="D904" s="1"/>
      <c r="E904" s="1"/>
      <c r="F904" s="1"/>
      <c r="G904" s="1"/>
      <c r="H904" s="1"/>
      <c r="I904" s="1"/>
      <c r="J904" s="1"/>
      <c r="K904" s="118"/>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row>
    <row r="905" spans="1:53" ht="15.75" customHeight="1">
      <c r="A905" s="1"/>
      <c r="B905" s="1"/>
      <c r="C905" s="1"/>
      <c r="D905" s="1"/>
      <c r="E905" s="1"/>
      <c r="F905" s="1"/>
      <c r="G905" s="1"/>
      <c r="H905" s="1"/>
      <c r="I905" s="1"/>
      <c r="J905" s="1"/>
      <c r="K905" s="118"/>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row>
    <row r="906" spans="1:53" ht="15.75" customHeight="1">
      <c r="A906" s="1"/>
      <c r="B906" s="1"/>
      <c r="C906" s="1"/>
      <c r="D906" s="1"/>
      <c r="E906" s="1"/>
      <c r="F906" s="1"/>
      <c r="G906" s="1"/>
      <c r="H906" s="1"/>
      <c r="I906" s="1"/>
      <c r="J906" s="1"/>
      <c r="K906" s="118"/>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row>
    <row r="907" spans="1:53" ht="15.75" customHeight="1">
      <c r="A907" s="1"/>
      <c r="B907" s="1"/>
      <c r="C907" s="1"/>
      <c r="D907" s="1"/>
      <c r="E907" s="1"/>
      <c r="F907" s="1"/>
      <c r="G907" s="1"/>
      <c r="H907" s="1"/>
      <c r="I907" s="1"/>
      <c r="J907" s="1"/>
      <c r="K907" s="118"/>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row>
    <row r="908" spans="1:53" ht="15.75" customHeight="1">
      <c r="A908" s="1"/>
      <c r="B908" s="1"/>
      <c r="C908" s="1"/>
      <c r="D908" s="1"/>
      <c r="E908" s="1"/>
      <c r="F908" s="1"/>
      <c r="G908" s="1"/>
      <c r="H908" s="1"/>
      <c r="I908" s="1"/>
      <c r="J908" s="1"/>
      <c r="K908" s="118"/>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row>
    <row r="909" spans="1:53" ht="15.75" customHeight="1">
      <c r="A909" s="1"/>
      <c r="B909" s="1"/>
      <c r="C909" s="1"/>
      <c r="D909" s="1"/>
      <c r="E909" s="1"/>
      <c r="F909" s="1"/>
      <c r="G909" s="1"/>
      <c r="H909" s="1"/>
      <c r="I909" s="1"/>
      <c r="J909" s="1"/>
      <c r="K909" s="118"/>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row>
    <row r="910" spans="1:53" ht="15.75" customHeight="1">
      <c r="A910" s="1"/>
      <c r="B910" s="1"/>
      <c r="C910" s="1"/>
      <c r="D910" s="1"/>
      <c r="E910" s="1"/>
      <c r="F910" s="1"/>
      <c r="G910" s="1"/>
      <c r="H910" s="1"/>
      <c r="I910" s="1"/>
      <c r="J910" s="1"/>
      <c r="K910" s="118"/>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row>
    <row r="911" spans="1:53" ht="15.75" customHeight="1">
      <c r="A911" s="1"/>
      <c r="B911" s="1"/>
      <c r="C911" s="1"/>
      <c r="D911" s="1"/>
      <c r="E911" s="1"/>
      <c r="F911" s="1"/>
      <c r="G911" s="1"/>
      <c r="H911" s="1"/>
      <c r="I911" s="1"/>
      <c r="J911" s="1"/>
      <c r="K911" s="118"/>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row>
    <row r="912" spans="1:53" ht="15.75" customHeight="1">
      <c r="A912" s="1"/>
      <c r="B912" s="1"/>
      <c r="C912" s="1"/>
      <c r="D912" s="1"/>
      <c r="E912" s="1"/>
      <c r="F912" s="1"/>
      <c r="G912" s="1"/>
      <c r="H912" s="1"/>
      <c r="I912" s="1"/>
      <c r="J912" s="1"/>
      <c r="K912" s="118"/>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row>
    <row r="913" spans="1:53" ht="15.75" customHeight="1">
      <c r="A913" s="1"/>
      <c r="B913" s="1"/>
      <c r="C913" s="1"/>
      <c r="D913" s="1"/>
      <c r="E913" s="1"/>
      <c r="F913" s="1"/>
      <c r="G913" s="1"/>
      <c r="H913" s="1"/>
      <c r="I913" s="1"/>
      <c r="J913" s="1"/>
      <c r="K913" s="118"/>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row>
    <row r="914" spans="1:53" ht="15.75" customHeight="1">
      <c r="A914" s="1"/>
      <c r="B914" s="1"/>
      <c r="C914" s="1"/>
      <c r="D914" s="1"/>
      <c r="E914" s="1"/>
      <c r="F914" s="1"/>
      <c r="G914" s="1"/>
      <c r="H914" s="1"/>
      <c r="I914" s="1"/>
      <c r="J914" s="1"/>
      <c r="K914" s="118"/>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row>
    <row r="915" spans="1:53" ht="15.75" customHeight="1">
      <c r="A915" s="1"/>
      <c r="B915" s="1"/>
      <c r="C915" s="1"/>
      <c r="D915" s="1"/>
      <c r="E915" s="1"/>
      <c r="F915" s="1"/>
      <c r="G915" s="1"/>
      <c r="H915" s="1"/>
      <c r="I915" s="1"/>
      <c r="J915" s="1"/>
      <c r="K915" s="118"/>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row>
    <row r="916" spans="1:53" ht="15.75" customHeight="1">
      <c r="A916" s="1"/>
      <c r="B916" s="1"/>
      <c r="C916" s="1"/>
      <c r="D916" s="1"/>
      <c r="E916" s="1"/>
      <c r="F916" s="1"/>
      <c r="G916" s="1"/>
      <c r="H916" s="1"/>
      <c r="I916" s="1"/>
      <c r="J916" s="1"/>
      <c r="K916" s="118"/>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row>
    <row r="917" spans="1:53" ht="15.75" customHeight="1">
      <c r="A917" s="1"/>
      <c r="B917" s="1"/>
      <c r="C917" s="1"/>
      <c r="D917" s="1"/>
      <c r="E917" s="1"/>
      <c r="F917" s="1"/>
      <c r="G917" s="1"/>
      <c r="H917" s="1"/>
      <c r="I917" s="1"/>
      <c r="J917" s="1"/>
      <c r="K917" s="118"/>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row>
    <row r="918" spans="1:53" ht="15.75" customHeight="1">
      <c r="A918" s="1"/>
      <c r="B918" s="1"/>
      <c r="C918" s="1"/>
      <c r="D918" s="1"/>
      <c r="E918" s="1"/>
      <c r="F918" s="1"/>
      <c r="G918" s="1"/>
      <c r="H918" s="1"/>
      <c r="I918" s="1"/>
      <c r="J918" s="1"/>
      <c r="K918" s="118"/>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row>
    <row r="919" spans="1:53" ht="15.75" customHeight="1">
      <c r="A919" s="1"/>
      <c r="B919" s="1"/>
      <c r="C919" s="1"/>
      <c r="D919" s="1"/>
      <c r="E919" s="1"/>
      <c r="F919" s="1"/>
      <c r="G919" s="1"/>
      <c r="H919" s="1"/>
      <c r="I919" s="1"/>
      <c r="J919" s="1"/>
      <c r="K919" s="118"/>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row>
    <row r="920" spans="1:53" ht="15.75" customHeight="1">
      <c r="A920" s="1"/>
      <c r="B920" s="1"/>
      <c r="C920" s="1"/>
      <c r="D920" s="1"/>
      <c r="E920" s="1"/>
      <c r="F920" s="1"/>
      <c r="G920" s="1"/>
      <c r="H920" s="1"/>
      <c r="I920" s="1"/>
      <c r="J920" s="1"/>
      <c r="K920" s="118"/>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row>
    <row r="921" spans="1:53" ht="15.75" customHeight="1">
      <c r="A921" s="1"/>
      <c r="B921" s="1"/>
      <c r="C921" s="1"/>
      <c r="D921" s="1"/>
      <c r="E921" s="1"/>
      <c r="F921" s="1"/>
      <c r="G921" s="1"/>
      <c r="H921" s="1"/>
      <c r="I921" s="1"/>
      <c r="J921" s="1"/>
      <c r="K921" s="118"/>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row>
    <row r="922" spans="1:53" ht="15.75" customHeight="1">
      <c r="A922" s="1"/>
      <c r="B922" s="1"/>
      <c r="C922" s="1"/>
      <c r="D922" s="1"/>
      <c r="E922" s="1"/>
      <c r="F922" s="1"/>
      <c r="G922" s="1"/>
      <c r="H922" s="1"/>
      <c r="I922" s="1"/>
      <c r="J922" s="1"/>
      <c r="K922" s="118"/>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row>
    <row r="923" spans="1:53" ht="15.75" customHeight="1">
      <c r="A923" s="1"/>
      <c r="B923" s="1"/>
      <c r="C923" s="1"/>
      <c r="D923" s="1"/>
      <c r="E923" s="1"/>
      <c r="F923" s="1"/>
      <c r="G923" s="1"/>
      <c r="H923" s="1"/>
      <c r="I923" s="1"/>
      <c r="J923" s="1"/>
      <c r="K923" s="118"/>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row>
    <row r="924" spans="1:53" ht="15.75" customHeight="1">
      <c r="A924" s="1"/>
      <c r="B924" s="1"/>
      <c r="C924" s="1"/>
      <c r="D924" s="1"/>
      <c r="E924" s="1"/>
      <c r="F924" s="1"/>
      <c r="G924" s="1"/>
      <c r="H924" s="1"/>
      <c r="I924" s="1"/>
      <c r="J924" s="1"/>
      <c r="K924" s="118"/>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row>
    <row r="925" spans="1:53" ht="15.75" customHeight="1">
      <c r="A925" s="1"/>
      <c r="B925" s="1"/>
      <c r="C925" s="1"/>
      <c r="D925" s="1"/>
      <c r="E925" s="1"/>
      <c r="F925" s="1"/>
      <c r="G925" s="1"/>
      <c r="H925" s="1"/>
      <c r="I925" s="1"/>
      <c r="J925" s="1"/>
      <c r="K925" s="118"/>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row>
    <row r="926" spans="1:53" ht="15.75" customHeight="1">
      <c r="A926" s="1"/>
      <c r="B926" s="1"/>
      <c r="C926" s="1"/>
      <c r="D926" s="1"/>
      <c r="E926" s="1"/>
      <c r="F926" s="1"/>
      <c r="G926" s="1"/>
      <c r="H926" s="1"/>
      <c r="I926" s="1"/>
      <c r="J926" s="1"/>
      <c r="K926" s="118"/>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row>
    <row r="927" spans="1:53" ht="15.75" customHeight="1">
      <c r="A927" s="1"/>
      <c r="B927" s="1"/>
      <c r="C927" s="1"/>
      <c r="D927" s="1"/>
      <c r="E927" s="1"/>
      <c r="F927" s="1"/>
      <c r="G927" s="1"/>
      <c r="H927" s="1"/>
      <c r="I927" s="1"/>
      <c r="J927" s="1"/>
      <c r="K927" s="118"/>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row>
    <row r="928" spans="1:53" ht="15.75" customHeight="1">
      <c r="A928" s="1"/>
      <c r="B928" s="1"/>
      <c r="C928" s="1"/>
      <c r="D928" s="1"/>
      <c r="E928" s="1"/>
      <c r="F928" s="1"/>
      <c r="G928" s="1"/>
      <c r="H928" s="1"/>
      <c r="I928" s="1"/>
      <c r="J928" s="1"/>
      <c r="K928" s="118"/>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row>
    <row r="929" spans="1:53" ht="15.75" customHeight="1">
      <c r="A929" s="1"/>
      <c r="B929" s="1"/>
      <c r="C929" s="1"/>
      <c r="D929" s="1"/>
      <c r="E929" s="1"/>
      <c r="F929" s="1"/>
      <c r="G929" s="1"/>
      <c r="H929" s="1"/>
      <c r="I929" s="1"/>
      <c r="J929" s="1"/>
      <c r="K929" s="118"/>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row>
    <row r="930" spans="1:53" ht="15.75" customHeight="1">
      <c r="A930" s="1"/>
      <c r="B930" s="1"/>
      <c r="C930" s="1"/>
      <c r="D930" s="1"/>
      <c r="E930" s="1"/>
      <c r="F930" s="1"/>
      <c r="G930" s="1"/>
      <c r="H930" s="1"/>
      <c r="I930" s="1"/>
      <c r="J930" s="1"/>
      <c r="K930" s="118"/>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row>
    <row r="931" spans="1:53" ht="15.75" customHeight="1">
      <c r="A931" s="1"/>
      <c r="B931" s="1"/>
      <c r="C931" s="1"/>
      <c r="D931" s="1"/>
      <c r="E931" s="1"/>
      <c r="F931" s="1"/>
      <c r="G931" s="1"/>
      <c r="H931" s="1"/>
      <c r="I931" s="1"/>
      <c r="J931" s="1"/>
      <c r="K931" s="118"/>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row>
    <row r="932" spans="1:53" ht="15.75" customHeight="1">
      <c r="A932" s="1"/>
      <c r="B932" s="1"/>
      <c r="C932" s="1"/>
      <c r="D932" s="1"/>
      <c r="E932" s="1"/>
      <c r="F932" s="1"/>
      <c r="G932" s="1"/>
      <c r="H932" s="1"/>
      <c r="I932" s="1"/>
      <c r="J932" s="1"/>
      <c r="K932" s="118"/>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row>
    <row r="933" spans="1:53" ht="15.75" customHeight="1">
      <c r="A933" s="1"/>
      <c r="B933" s="1"/>
      <c r="C933" s="1"/>
      <c r="D933" s="1"/>
      <c r="E933" s="1"/>
      <c r="F933" s="1"/>
      <c r="G933" s="1"/>
      <c r="H933" s="1"/>
      <c r="I933" s="1"/>
      <c r="J933" s="1"/>
      <c r="K933" s="118"/>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row>
    <row r="934" spans="1:53" ht="15.75" customHeight="1">
      <c r="A934" s="1"/>
      <c r="B934" s="1"/>
      <c r="C934" s="1"/>
      <c r="D934" s="1"/>
      <c r="E934" s="1"/>
      <c r="F934" s="1"/>
      <c r="G934" s="1"/>
      <c r="H934" s="1"/>
      <c r="I934" s="1"/>
      <c r="J934" s="1"/>
      <c r="K934" s="118"/>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row>
    <row r="935" spans="1:53" ht="15.75" customHeight="1">
      <c r="A935" s="1"/>
      <c r="B935" s="1"/>
      <c r="C935" s="1"/>
      <c r="D935" s="1"/>
      <c r="E935" s="1"/>
      <c r="F935" s="1"/>
      <c r="G935" s="1"/>
      <c r="H935" s="1"/>
      <c r="I935" s="1"/>
      <c r="J935" s="1"/>
      <c r="K935" s="118"/>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row>
    <row r="936" spans="1:53" ht="15.75" customHeight="1">
      <c r="A936" s="1"/>
      <c r="B936" s="1"/>
      <c r="C936" s="1"/>
      <c r="D936" s="1"/>
      <c r="E936" s="1"/>
      <c r="F936" s="1"/>
      <c r="G936" s="1"/>
      <c r="H936" s="1"/>
      <c r="I936" s="1"/>
      <c r="J936" s="1"/>
      <c r="K936" s="118"/>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row>
    <row r="937" spans="1:53" ht="15.75" customHeight="1">
      <c r="A937" s="1"/>
      <c r="B937" s="1"/>
      <c r="C937" s="1"/>
      <c r="D937" s="1"/>
      <c r="E937" s="1"/>
      <c r="F937" s="1"/>
      <c r="G937" s="1"/>
      <c r="H937" s="1"/>
      <c r="I937" s="1"/>
      <c r="J937" s="1"/>
      <c r="K937" s="118"/>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row>
    <row r="938" spans="1:53" ht="15.75" customHeight="1">
      <c r="A938" s="1"/>
      <c r="B938" s="1"/>
      <c r="C938" s="1"/>
      <c r="D938" s="1"/>
      <c r="E938" s="1"/>
      <c r="F938" s="1"/>
      <c r="G938" s="1"/>
      <c r="H938" s="1"/>
      <c r="I938" s="1"/>
      <c r="J938" s="1"/>
      <c r="K938" s="118"/>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row>
    <row r="939" spans="1:53" ht="15.75" customHeight="1">
      <c r="A939" s="1"/>
      <c r="B939" s="1"/>
      <c r="C939" s="1"/>
      <c r="D939" s="1"/>
      <c r="E939" s="1"/>
      <c r="F939" s="1"/>
      <c r="G939" s="1"/>
      <c r="H939" s="1"/>
      <c r="I939" s="1"/>
      <c r="J939" s="1"/>
      <c r="K939" s="118"/>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row>
    <row r="940" spans="1:53" ht="15.75" customHeight="1">
      <c r="A940" s="1"/>
      <c r="B940" s="1"/>
      <c r="C940" s="1"/>
      <c r="D940" s="1"/>
      <c r="E940" s="1"/>
      <c r="F940" s="1"/>
      <c r="G940" s="1"/>
      <c r="H940" s="1"/>
      <c r="I940" s="1"/>
      <c r="J940" s="1"/>
      <c r="K940" s="118"/>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row>
    <row r="941" spans="1:53" ht="15.75" customHeight="1">
      <c r="A941" s="1"/>
      <c r="B941" s="1"/>
      <c r="C941" s="1"/>
      <c r="D941" s="1"/>
      <c r="E941" s="1"/>
      <c r="F941" s="1"/>
      <c r="G941" s="1"/>
      <c r="H941" s="1"/>
      <c r="I941" s="1"/>
      <c r="J941" s="1"/>
      <c r="K941" s="118"/>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row>
    <row r="942" spans="1:53" ht="15.75" customHeight="1">
      <c r="A942" s="1"/>
      <c r="B942" s="1"/>
      <c r="C942" s="1"/>
      <c r="D942" s="1"/>
      <c r="E942" s="1"/>
      <c r="F942" s="1"/>
      <c r="G942" s="1"/>
      <c r="H942" s="1"/>
      <c r="I942" s="1"/>
      <c r="J942" s="1"/>
      <c r="K942" s="118"/>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row>
    <row r="943" spans="1:53" ht="15.75" customHeight="1">
      <c r="A943" s="1"/>
      <c r="B943" s="1"/>
      <c r="C943" s="1"/>
      <c r="D943" s="1"/>
      <c r="E943" s="1"/>
      <c r="F943" s="1"/>
      <c r="G943" s="1"/>
      <c r="H943" s="1"/>
      <c r="I943" s="1"/>
      <c r="J943" s="1"/>
      <c r="K943" s="118"/>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row>
    <row r="944" spans="1:53" ht="15.75" customHeight="1">
      <c r="A944" s="1"/>
      <c r="B944" s="1"/>
      <c r="C944" s="1"/>
      <c r="D944" s="1"/>
      <c r="E944" s="1"/>
      <c r="F944" s="1"/>
      <c r="G944" s="1"/>
      <c r="H944" s="1"/>
      <c r="I944" s="1"/>
      <c r="J944" s="1"/>
      <c r="K944" s="118"/>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row>
    <row r="945" spans="1:53" ht="15.75" customHeight="1">
      <c r="A945" s="1"/>
      <c r="B945" s="1"/>
      <c r="C945" s="1"/>
      <c r="D945" s="1"/>
      <c r="E945" s="1"/>
      <c r="F945" s="1"/>
      <c r="G945" s="1"/>
      <c r="H945" s="1"/>
      <c r="I945" s="1"/>
      <c r="J945" s="1"/>
      <c r="K945" s="118"/>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row>
    <row r="946" spans="1:53" ht="15.75" customHeight="1">
      <c r="A946" s="1"/>
      <c r="B946" s="1"/>
      <c r="C946" s="1"/>
      <c r="D946" s="1"/>
      <c r="E946" s="1"/>
      <c r="F946" s="1"/>
      <c r="G946" s="1"/>
      <c r="H946" s="1"/>
      <c r="I946" s="1"/>
      <c r="J946" s="1"/>
      <c r="K946" s="118"/>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row>
    <row r="947" spans="1:53" ht="15.75" customHeight="1">
      <c r="A947" s="1"/>
      <c r="B947" s="1"/>
      <c r="C947" s="1"/>
      <c r="D947" s="1"/>
      <c r="E947" s="1"/>
      <c r="F947" s="1"/>
      <c r="G947" s="1"/>
      <c r="H947" s="1"/>
      <c r="I947" s="1"/>
      <c r="J947" s="1"/>
      <c r="K947" s="118"/>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row>
    <row r="948" spans="1:53" ht="15.75" customHeight="1">
      <c r="A948" s="1"/>
      <c r="B948" s="1"/>
      <c r="C948" s="1"/>
      <c r="D948" s="1"/>
      <c r="E948" s="1"/>
      <c r="F948" s="1"/>
      <c r="G948" s="1"/>
      <c r="H948" s="1"/>
      <c r="I948" s="1"/>
      <c r="J948" s="1"/>
      <c r="K948" s="118"/>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row>
    <row r="949" spans="1:53" ht="15.75" customHeight="1">
      <c r="A949" s="1"/>
      <c r="B949" s="1"/>
      <c r="C949" s="1"/>
      <c r="D949" s="1"/>
      <c r="E949" s="1"/>
      <c r="F949" s="1"/>
      <c r="G949" s="1"/>
      <c r="H949" s="1"/>
      <c r="I949" s="1"/>
      <c r="J949" s="1"/>
      <c r="K949" s="118"/>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row>
    <row r="950" spans="1:53" ht="15.75" customHeight="1">
      <c r="A950" s="1"/>
      <c r="B950" s="1"/>
      <c r="C950" s="1"/>
      <c r="D950" s="1"/>
      <c r="E950" s="1"/>
      <c r="F950" s="1"/>
      <c r="G950" s="1"/>
      <c r="H950" s="1"/>
      <c r="I950" s="1"/>
      <c r="J950" s="1"/>
      <c r="K950" s="118"/>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row>
    <row r="951" spans="1:53" ht="15.75" customHeight="1">
      <c r="A951" s="1"/>
      <c r="B951" s="1"/>
      <c r="C951" s="1"/>
      <c r="D951" s="1"/>
      <c r="E951" s="1"/>
      <c r="F951" s="1"/>
      <c r="G951" s="1"/>
      <c r="H951" s="1"/>
      <c r="I951" s="1"/>
      <c r="J951" s="1"/>
      <c r="K951" s="118"/>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row>
    <row r="952" spans="1:53" ht="15.75" customHeight="1">
      <c r="A952" s="1"/>
      <c r="B952" s="1"/>
      <c r="C952" s="1"/>
      <c r="D952" s="1"/>
      <c r="E952" s="1"/>
      <c r="F952" s="1"/>
      <c r="G952" s="1"/>
      <c r="H952" s="1"/>
      <c r="I952" s="1"/>
      <c r="J952" s="1"/>
      <c r="K952" s="118"/>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row>
    <row r="953" spans="1:53" ht="15.75" customHeight="1">
      <c r="A953" s="1"/>
      <c r="B953" s="1"/>
      <c r="C953" s="1"/>
      <c r="D953" s="1"/>
      <c r="E953" s="1"/>
      <c r="F953" s="1"/>
      <c r="G953" s="1"/>
      <c r="H953" s="1"/>
      <c r="I953" s="1"/>
      <c r="J953" s="1"/>
      <c r="K953" s="118"/>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row>
    <row r="954" spans="1:53" ht="15.75" customHeight="1">
      <c r="A954" s="1"/>
      <c r="B954" s="1"/>
      <c r="C954" s="1"/>
      <c r="D954" s="1"/>
      <c r="E954" s="1"/>
      <c r="F954" s="1"/>
      <c r="G954" s="1"/>
      <c r="H954" s="1"/>
      <c r="I954" s="1"/>
      <c r="J954" s="1"/>
      <c r="K954" s="118"/>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row>
    <row r="955" spans="1:53" ht="15.75" customHeight="1">
      <c r="A955" s="1"/>
      <c r="B955" s="1"/>
      <c r="C955" s="1"/>
      <c r="D955" s="1"/>
      <c r="E955" s="1"/>
      <c r="F955" s="1"/>
      <c r="G955" s="1"/>
      <c r="H955" s="1"/>
      <c r="I955" s="1"/>
      <c r="J955" s="1"/>
      <c r="K955" s="118"/>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row>
    <row r="956" spans="1:53" ht="15.75" customHeight="1">
      <c r="A956" s="1"/>
      <c r="B956" s="1"/>
      <c r="C956" s="1"/>
      <c r="D956" s="1"/>
      <c r="E956" s="1"/>
      <c r="F956" s="1"/>
      <c r="G956" s="1"/>
      <c r="H956" s="1"/>
      <c r="I956" s="1"/>
      <c r="J956" s="1"/>
      <c r="K956" s="118"/>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row>
    <row r="957" spans="1:53" ht="15.75" customHeight="1">
      <c r="A957" s="1"/>
      <c r="B957" s="1"/>
      <c r="C957" s="1"/>
      <c r="D957" s="1"/>
      <c r="E957" s="1"/>
      <c r="F957" s="1"/>
      <c r="G957" s="1"/>
      <c r="H957" s="1"/>
      <c r="I957" s="1"/>
      <c r="J957" s="1"/>
      <c r="K957" s="118"/>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row>
    <row r="958" spans="1:53" ht="15.75" customHeight="1">
      <c r="A958" s="1"/>
      <c r="B958" s="1"/>
      <c r="C958" s="1"/>
      <c r="D958" s="1"/>
      <c r="E958" s="1"/>
      <c r="F958" s="1"/>
      <c r="G958" s="1"/>
      <c r="H958" s="1"/>
      <c r="I958" s="1"/>
      <c r="J958" s="1"/>
      <c r="K958" s="118"/>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row>
    <row r="959" spans="1:53" ht="15.75" customHeight="1">
      <c r="A959" s="1"/>
      <c r="B959" s="1"/>
      <c r="C959" s="1"/>
      <c r="D959" s="1"/>
      <c r="E959" s="1"/>
      <c r="F959" s="1"/>
      <c r="G959" s="1"/>
      <c r="H959" s="1"/>
      <c r="I959" s="1"/>
      <c r="J959" s="1"/>
      <c r="K959" s="118"/>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row>
    <row r="960" spans="1:53" ht="15.75" customHeight="1">
      <c r="A960" s="1"/>
      <c r="B960" s="1"/>
      <c r="C960" s="1"/>
      <c r="D960" s="1"/>
      <c r="E960" s="1"/>
      <c r="F960" s="1"/>
      <c r="G960" s="1"/>
      <c r="H960" s="1"/>
      <c r="I960" s="1"/>
      <c r="J960" s="1"/>
      <c r="K960" s="118"/>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row>
    <row r="961" spans="1:53" ht="15.75" customHeight="1">
      <c r="A961" s="1"/>
      <c r="B961" s="1"/>
      <c r="C961" s="1"/>
      <c r="D961" s="1"/>
      <c r="E961" s="1"/>
      <c r="F961" s="1"/>
      <c r="G961" s="1"/>
      <c r="H961" s="1"/>
      <c r="I961" s="1"/>
      <c r="J961" s="1"/>
      <c r="K961" s="118"/>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row>
    <row r="962" spans="1:53" ht="15.75" customHeight="1">
      <c r="A962" s="1"/>
      <c r="B962" s="1"/>
      <c r="C962" s="1"/>
      <c r="D962" s="1"/>
      <c r="E962" s="1"/>
      <c r="F962" s="1"/>
      <c r="G962" s="1"/>
      <c r="H962" s="1"/>
      <c r="I962" s="1"/>
      <c r="J962" s="1"/>
      <c r="K962" s="118"/>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row>
    <row r="963" spans="1:53" ht="15.75" customHeight="1">
      <c r="A963" s="1"/>
      <c r="B963" s="1"/>
      <c r="C963" s="1"/>
      <c r="D963" s="1"/>
      <c r="E963" s="1"/>
      <c r="F963" s="1"/>
      <c r="G963" s="1"/>
      <c r="H963" s="1"/>
      <c r="I963" s="1"/>
      <c r="J963" s="1"/>
      <c r="K963" s="118"/>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row>
    <row r="964" spans="1:53" ht="15.75" customHeight="1">
      <c r="A964" s="1"/>
      <c r="B964" s="1"/>
      <c r="C964" s="1"/>
      <c r="D964" s="1"/>
      <c r="E964" s="1"/>
      <c r="F964" s="1"/>
      <c r="G964" s="1"/>
      <c r="H964" s="1"/>
      <c r="I964" s="1"/>
      <c r="J964" s="1"/>
      <c r="K964" s="118"/>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row>
    <row r="965" spans="1:53" ht="15.75" customHeight="1">
      <c r="A965" s="1"/>
      <c r="B965" s="1"/>
      <c r="C965" s="1"/>
      <c r="D965" s="1"/>
      <c r="E965" s="1"/>
      <c r="F965" s="1"/>
      <c r="G965" s="1"/>
      <c r="H965" s="1"/>
      <c r="I965" s="1"/>
      <c r="J965" s="1"/>
      <c r="K965" s="118"/>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row>
    <row r="966" spans="1:53" ht="15.75" customHeight="1">
      <c r="A966" s="1"/>
      <c r="B966" s="1"/>
      <c r="C966" s="1"/>
      <c r="D966" s="1"/>
      <c r="E966" s="1"/>
      <c r="F966" s="1"/>
      <c r="G966" s="1"/>
      <c r="H966" s="1"/>
      <c r="I966" s="1"/>
      <c r="J966" s="1"/>
      <c r="K966" s="118"/>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row>
    <row r="967" spans="1:53" ht="15.75" customHeight="1">
      <c r="A967" s="1"/>
      <c r="B967" s="1"/>
      <c r="C967" s="1"/>
      <c r="D967" s="1"/>
      <c r="E967" s="1"/>
      <c r="F967" s="1"/>
      <c r="G967" s="1"/>
      <c r="H967" s="1"/>
      <c r="I967" s="1"/>
      <c r="J967" s="1"/>
      <c r="K967" s="118"/>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row>
    <row r="968" spans="1:53" ht="15.75" customHeight="1">
      <c r="A968" s="1"/>
      <c r="B968" s="1"/>
      <c r="C968" s="1"/>
      <c r="D968" s="1"/>
      <c r="E968" s="1"/>
      <c r="F968" s="1"/>
      <c r="G968" s="1"/>
      <c r="H968" s="1"/>
      <c r="I968" s="1"/>
      <c r="J968" s="1"/>
      <c r="K968" s="118"/>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row>
    <row r="969" spans="1:53" ht="15.75" customHeight="1">
      <c r="A969" s="1"/>
      <c r="B969" s="1"/>
      <c r="C969" s="1"/>
      <c r="D969" s="1"/>
      <c r="E969" s="1"/>
      <c r="F969" s="1"/>
      <c r="G969" s="1"/>
      <c r="H969" s="1"/>
      <c r="I969" s="1"/>
      <c r="J969" s="1"/>
      <c r="K969" s="118"/>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row>
    <row r="970" spans="1:53" ht="15.75" customHeight="1">
      <c r="A970" s="1"/>
      <c r="B970" s="1"/>
      <c r="C970" s="1"/>
      <c r="D970" s="1"/>
      <c r="E970" s="1"/>
      <c r="F970" s="1"/>
      <c r="G970" s="1"/>
      <c r="H970" s="1"/>
      <c r="I970" s="1"/>
      <c r="J970" s="1"/>
      <c r="K970" s="118"/>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row>
    <row r="971" spans="1:53" ht="15.75" customHeight="1">
      <c r="A971" s="1"/>
      <c r="B971" s="1"/>
      <c r="C971" s="1"/>
      <c r="D971" s="1"/>
      <c r="E971" s="1"/>
      <c r="F971" s="1"/>
      <c r="G971" s="1"/>
      <c r="H971" s="1"/>
      <c r="I971" s="1"/>
      <c r="J971" s="1"/>
      <c r="K971" s="118"/>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row>
    <row r="972" spans="1:53" ht="15.75" customHeight="1">
      <c r="A972" s="1"/>
      <c r="B972" s="1"/>
      <c r="C972" s="1"/>
      <c r="D972" s="1"/>
      <c r="E972" s="1"/>
      <c r="F972" s="1"/>
      <c r="G972" s="1"/>
      <c r="H972" s="1"/>
      <c r="I972" s="1"/>
      <c r="J972" s="1"/>
      <c r="K972" s="118"/>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row>
    <row r="973" spans="1:53" ht="15.75" customHeight="1">
      <c r="A973" s="1"/>
      <c r="B973" s="1"/>
      <c r="C973" s="1"/>
      <c r="D973" s="1"/>
      <c r="E973" s="1"/>
      <c r="F973" s="1"/>
      <c r="G973" s="1"/>
      <c r="H973" s="1"/>
      <c r="I973" s="1"/>
      <c r="J973" s="1"/>
      <c r="K973" s="118"/>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row>
    <row r="974" spans="1:53" ht="15.75" customHeight="1">
      <c r="A974" s="1"/>
      <c r="B974" s="1"/>
      <c r="C974" s="1"/>
      <c r="D974" s="1"/>
      <c r="E974" s="1"/>
      <c r="F974" s="1"/>
      <c r="G974" s="1"/>
      <c r="H974" s="1"/>
      <c r="I974" s="1"/>
      <c r="J974" s="1"/>
      <c r="K974" s="118"/>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row>
    <row r="975" spans="1:53" ht="15.75" customHeight="1">
      <c r="A975" s="1"/>
      <c r="B975" s="1"/>
      <c r="C975" s="1"/>
      <c r="D975" s="1"/>
      <c r="E975" s="1"/>
      <c r="F975" s="1"/>
      <c r="G975" s="1"/>
      <c r="H975" s="1"/>
      <c r="I975" s="1"/>
      <c r="J975" s="1"/>
      <c r="K975" s="118"/>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row>
    <row r="976" spans="1:53" ht="15.75" customHeight="1">
      <c r="A976" s="1"/>
      <c r="B976" s="1"/>
      <c r="C976" s="1"/>
      <c r="D976" s="1"/>
      <c r="E976" s="1"/>
      <c r="F976" s="1"/>
      <c r="G976" s="1"/>
      <c r="H976" s="1"/>
      <c r="I976" s="1"/>
      <c r="J976" s="1"/>
      <c r="K976" s="118"/>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row>
    <row r="977" spans="1:53" ht="15.75" customHeight="1">
      <c r="A977" s="1"/>
      <c r="B977" s="1"/>
      <c r="C977" s="1"/>
      <c r="D977" s="1"/>
      <c r="E977" s="1"/>
      <c r="F977" s="1"/>
      <c r="G977" s="1"/>
      <c r="H977" s="1"/>
      <c r="I977" s="1"/>
      <c r="J977" s="1"/>
      <c r="K977" s="118"/>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row>
    <row r="978" spans="1:53" ht="15.75" customHeight="1">
      <c r="A978" s="1"/>
      <c r="B978" s="1"/>
      <c r="C978" s="1"/>
      <c r="D978" s="1"/>
      <c r="E978" s="1"/>
      <c r="F978" s="1"/>
      <c r="G978" s="1"/>
      <c r="H978" s="1"/>
      <c r="I978" s="1"/>
      <c r="J978" s="1"/>
      <c r="K978" s="118"/>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row>
    <row r="979" spans="1:53" ht="15.75" customHeight="1">
      <c r="A979" s="1"/>
      <c r="B979" s="1"/>
      <c r="C979" s="1"/>
      <c r="D979" s="1"/>
      <c r="E979" s="1"/>
      <c r="F979" s="1"/>
      <c r="G979" s="1"/>
      <c r="H979" s="1"/>
      <c r="I979" s="1"/>
      <c r="J979" s="1"/>
      <c r="K979" s="118"/>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row>
    <row r="980" spans="1:53" ht="15.75" customHeight="1">
      <c r="A980" s="1"/>
      <c r="B980" s="1"/>
      <c r="C980" s="1"/>
      <c r="D980" s="1"/>
      <c r="E980" s="1"/>
      <c r="F980" s="1"/>
      <c r="G980" s="1"/>
      <c r="H980" s="1"/>
      <c r="I980" s="1"/>
      <c r="J980" s="1"/>
      <c r="K980" s="118"/>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row>
    <row r="981" spans="1:53" ht="15.75" customHeight="1">
      <c r="A981" s="1"/>
      <c r="B981" s="1"/>
      <c r="C981" s="1"/>
      <c r="D981" s="1"/>
      <c r="E981" s="1"/>
      <c r="F981" s="1"/>
      <c r="G981" s="1"/>
      <c r="H981" s="1"/>
      <c r="I981" s="1"/>
      <c r="J981" s="1"/>
      <c r="K981" s="118"/>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row>
    <row r="982" spans="1:53" ht="15.75" customHeight="1">
      <c r="A982" s="1"/>
      <c r="B982" s="1"/>
      <c r="C982" s="1"/>
      <c r="D982" s="1"/>
      <c r="E982" s="1"/>
      <c r="F982" s="1"/>
      <c r="G982" s="1"/>
      <c r="H982" s="1"/>
      <c r="I982" s="1"/>
      <c r="J982" s="1"/>
      <c r="K982" s="118"/>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row>
    <row r="983" spans="1:53" ht="15.75" customHeight="1">
      <c r="A983" s="1"/>
      <c r="B983" s="1"/>
      <c r="C983" s="1"/>
      <c r="D983" s="1"/>
      <c r="E983" s="1"/>
      <c r="F983" s="1"/>
      <c r="G983" s="1"/>
      <c r="H983" s="1"/>
      <c r="I983" s="1"/>
      <c r="J983" s="1"/>
      <c r="K983" s="118"/>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row>
    <row r="984" spans="1:53" ht="15.75" customHeight="1">
      <c r="A984" s="1"/>
      <c r="B984" s="1"/>
      <c r="C984" s="1"/>
      <c r="D984" s="1"/>
      <c r="E984" s="1"/>
      <c r="F984" s="1"/>
      <c r="G984" s="1"/>
      <c r="H984" s="1"/>
      <c r="I984" s="1"/>
      <c r="J984" s="1"/>
      <c r="K984" s="118"/>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row>
    <row r="985" spans="1:53" ht="15.75" customHeight="1">
      <c r="A985" s="1"/>
      <c r="B985" s="1"/>
      <c r="C985" s="1"/>
      <c r="D985" s="1"/>
      <c r="E985" s="1"/>
      <c r="F985" s="1"/>
      <c r="G985" s="1"/>
      <c r="H985" s="1"/>
      <c r="I985" s="1"/>
      <c r="J985" s="1"/>
      <c r="K985" s="118"/>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row>
    <row r="986" spans="1:53" ht="15.75" customHeight="1">
      <c r="A986" s="1"/>
      <c r="B986" s="1"/>
      <c r="C986" s="1"/>
      <c r="D986" s="1"/>
      <c r="E986" s="1"/>
      <c r="F986" s="1"/>
      <c r="G986" s="1"/>
      <c r="H986" s="1"/>
      <c r="I986" s="1"/>
      <c r="J986" s="1"/>
      <c r="K986" s="118"/>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row>
    <row r="987" spans="1:53" ht="15.75" customHeight="1">
      <c r="A987" s="1"/>
      <c r="B987" s="1"/>
      <c r="C987" s="1"/>
      <c r="D987" s="1"/>
      <c r="E987" s="1"/>
      <c r="F987" s="1"/>
      <c r="G987" s="1"/>
      <c r="H987" s="1"/>
      <c r="I987" s="1"/>
      <c r="J987" s="1"/>
      <c r="K987" s="118"/>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row>
    <row r="988" spans="1:53" ht="15.75" customHeight="1">
      <c r="A988" s="1"/>
      <c r="B988" s="1"/>
      <c r="C988" s="1"/>
      <c r="D988" s="1"/>
      <c r="E988" s="1"/>
      <c r="F988" s="1"/>
      <c r="G988" s="1"/>
      <c r="H988" s="1"/>
      <c r="I988" s="1"/>
      <c r="J988" s="1"/>
      <c r="K988" s="118"/>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row>
    <row r="989" spans="1:53" ht="15.75" customHeight="1">
      <c r="A989" s="1"/>
      <c r="B989" s="1"/>
      <c r="C989" s="1"/>
      <c r="D989" s="1"/>
      <c r="E989" s="1"/>
      <c r="F989" s="1"/>
      <c r="G989" s="1"/>
      <c r="H989" s="1"/>
      <c r="I989" s="1"/>
      <c r="J989" s="1"/>
      <c r="K989" s="118"/>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row>
    <row r="990" spans="1:53" ht="15.75" customHeight="1">
      <c r="A990" s="1"/>
      <c r="B990" s="1"/>
      <c r="C990" s="1"/>
      <c r="D990" s="1"/>
      <c r="E990" s="1"/>
      <c r="F990" s="1"/>
      <c r="G990" s="1"/>
      <c r="H990" s="1"/>
      <c r="I990" s="1"/>
      <c r="J990" s="1"/>
      <c r="K990" s="118"/>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row>
    <row r="991" spans="1:53" ht="15.75" customHeight="1">
      <c r="A991" s="1"/>
      <c r="B991" s="1"/>
      <c r="C991" s="1"/>
      <c r="D991" s="1"/>
      <c r="E991" s="1"/>
      <c r="F991" s="1"/>
      <c r="G991" s="1"/>
      <c r="H991" s="1"/>
      <c r="I991" s="1"/>
      <c r="J991" s="1"/>
      <c r="K991" s="118"/>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row>
    <row r="992" spans="1:53" ht="15.75" customHeight="1">
      <c r="A992" s="1"/>
      <c r="B992" s="1"/>
      <c r="C992" s="1"/>
      <c r="D992" s="1"/>
      <c r="E992" s="1"/>
      <c r="F992" s="1"/>
      <c r="G992" s="1"/>
      <c r="H992" s="1"/>
      <c r="I992" s="1"/>
      <c r="J992" s="1"/>
      <c r="K992" s="118"/>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row>
    <row r="993" spans="1:53" ht="15.75" customHeight="1">
      <c r="A993" s="1"/>
      <c r="B993" s="1"/>
      <c r="C993" s="1"/>
      <c r="D993" s="1"/>
      <c r="E993" s="1"/>
      <c r="F993" s="1"/>
      <c r="G993" s="1"/>
      <c r="H993" s="1"/>
      <c r="I993" s="1"/>
      <c r="J993" s="1"/>
      <c r="K993" s="118"/>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row>
    <row r="994" spans="1:53" ht="15.75" customHeight="1">
      <c r="A994" s="1"/>
      <c r="B994" s="1"/>
      <c r="C994" s="1"/>
      <c r="D994" s="1"/>
      <c r="E994" s="1"/>
      <c r="F994" s="1"/>
      <c r="G994" s="1"/>
      <c r="H994" s="1"/>
      <c r="I994" s="1"/>
      <c r="J994" s="1"/>
      <c r="K994" s="118"/>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row>
    <row r="995" spans="1:53" ht="15.75" customHeight="1">
      <c r="A995" s="1"/>
      <c r="B995" s="1"/>
      <c r="C995" s="1"/>
      <c r="D995" s="1"/>
      <c r="E995" s="1"/>
      <c r="F995" s="1"/>
      <c r="G995" s="1"/>
      <c r="H995" s="1"/>
      <c r="I995" s="1"/>
      <c r="J995" s="1"/>
      <c r="K995" s="118"/>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row>
    <row r="996" spans="1:53" ht="15.75" customHeight="1">
      <c r="A996" s="1"/>
      <c r="B996" s="1"/>
      <c r="C996" s="1"/>
      <c r="D996" s="1"/>
      <c r="E996" s="1"/>
      <c r="F996" s="1"/>
      <c r="G996" s="1"/>
      <c r="H996" s="1"/>
      <c r="I996" s="1"/>
      <c r="J996" s="1"/>
      <c r="K996" s="118"/>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row>
    <row r="997" spans="1:53" ht="15.75" customHeight="1">
      <c r="A997" s="1"/>
      <c r="B997" s="1"/>
      <c r="C997" s="1"/>
      <c r="D997" s="1"/>
      <c r="E997" s="1"/>
      <c r="F997" s="1"/>
      <c r="G997" s="1"/>
      <c r="H997" s="1"/>
      <c r="I997" s="1"/>
      <c r="J997" s="1"/>
      <c r="K997" s="118"/>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row>
    <row r="998" spans="1:53" ht="15.75" customHeight="1">
      <c r="A998" s="1"/>
      <c r="B998" s="1"/>
      <c r="C998" s="1"/>
      <c r="D998" s="1"/>
      <c r="E998" s="1"/>
      <c r="F998" s="1"/>
      <c r="G998" s="1"/>
      <c r="H998" s="1"/>
      <c r="I998" s="1"/>
      <c r="J998" s="1"/>
      <c r="K998" s="118"/>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row>
    <row r="999" spans="1:53" ht="15.75" customHeight="1">
      <c r="A999" s="1"/>
      <c r="B999" s="1"/>
      <c r="C999" s="1"/>
      <c r="D999" s="1"/>
      <c r="E999" s="1"/>
      <c r="F999" s="1"/>
      <c r="G999" s="1"/>
      <c r="H999" s="1"/>
      <c r="I999" s="1"/>
      <c r="J999" s="1"/>
      <c r="K999" s="118"/>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row>
    <row r="1000" spans="1:53" ht="15.75" customHeight="1">
      <c r="A1000" s="1"/>
      <c r="B1000" s="1"/>
      <c r="C1000" s="1"/>
      <c r="D1000" s="1"/>
      <c r="E1000" s="1"/>
      <c r="F1000" s="1"/>
      <c r="G1000" s="1"/>
      <c r="H1000" s="1"/>
      <c r="I1000" s="1"/>
      <c r="J1000" s="1"/>
      <c r="K1000" s="118"/>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row>
  </sheetData>
  <mergeCells count="7">
    <mergeCell ref="A22:C22"/>
    <mergeCell ref="A2:K2"/>
    <mergeCell ref="L2:V2"/>
    <mergeCell ref="B4:K4"/>
    <mergeCell ref="M4:V4"/>
    <mergeCell ref="B5:K5"/>
    <mergeCell ref="M5:V5"/>
  </mergeCells>
  <pageMargins left="0.7" right="0.7" top="0.75" bottom="0.75" header="0" footer="0"/>
  <pageSetup orientation="landscape"/>
  <headerFooter>
    <oddFooter>&amp;L&amp;F, &amp;A&amp;R&amp;D, &amp;T</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E1000"/>
  <sheetViews>
    <sheetView topLeftCell="A27" workbookViewId="0">
      <selection activeCell="C45" sqref="C45"/>
    </sheetView>
  </sheetViews>
  <sheetFormatPr defaultColWidth="12.5703125" defaultRowHeight="15" customHeight="1"/>
  <cols>
    <col min="1" max="16" width="17.5703125" customWidth="1"/>
    <col min="17" max="52" width="9.85546875" customWidth="1"/>
    <col min="53" max="53" width="30.42578125" hidden="1" customWidth="1"/>
    <col min="54" max="54" width="3.5703125" hidden="1" customWidth="1"/>
    <col min="55" max="55" width="11.42578125" hidden="1" customWidth="1"/>
    <col min="56" max="63" width="9.85546875" hidden="1" customWidth="1"/>
    <col min="64" max="83" width="9.85546875" customWidth="1"/>
  </cols>
  <sheetData>
    <row r="1" spans="1:83" ht="38.25" customHeight="1">
      <c r="A1" s="505" t="s">
        <v>377</v>
      </c>
      <c r="B1" s="475"/>
      <c r="C1" s="475"/>
      <c r="D1" s="475"/>
      <c r="E1" s="475"/>
      <c r="F1" s="475"/>
      <c r="G1" s="475"/>
      <c r="H1" s="476"/>
      <c r="I1" s="505" t="s">
        <v>377</v>
      </c>
      <c r="J1" s="475"/>
      <c r="K1" s="475"/>
      <c r="L1" s="475"/>
      <c r="M1" s="475"/>
      <c r="N1" s="475"/>
      <c r="O1" s="475"/>
      <c r="P1" s="476"/>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6"/>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row>
    <row r="2" spans="1:83"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6"/>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row>
    <row r="3" spans="1:83" ht="15" customHeight="1">
      <c r="A3" s="132" t="s">
        <v>201</v>
      </c>
      <c r="B3" s="506"/>
      <c r="C3" s="466"/>
      <c r="D3" s="466"/>
      <c r="E3" s="466"/>
      <c r="F3" s="466"/>
      <c r="G3" s="466"/>
      <c r="H3" s="467"/>
      <c r="I3" s="132" t="s">
        <v>201</v>
      </c>
      <c r="J3" s="506" t="str">
        <f t="shared" ref="J3:J4" si="0">IF(B3="","",B3)</f>
        <v/>
      </c>
      <c r="K3" s="466"/>
      <c r="L3" s="466"/>
      <c r="M3" s="466"/>
      <c r="N3" s="466"/>
      <c r="O3" s="466"/>
      <c r="P3" s="467"/>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6"/>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row>
    <row r="4" spans="1:83" ht="15" customHeight="1">
      <c r="A4" s="132" t="s">
        <v>58</v>
      </c>
      <c r="B4" s="507"/>
      <c r="C4" s="471"/>
      <c r="D4" s="471"/>
      <c r="E4" s="471"/>
      <c r="F4" s="471"/>
      <c r="G4" s="471"/>
      <c r="H4" s="472"/>
      <c r="I4" s="132" t="s">
        <v>58</v>
      </c>
      <c r="J4" s="507" t="str">
        <f t="shared" si="0"/>
        <v/>
      </c>
      <c r="K4" s="471"/>
      <c r="L4" s="471"/>
      <c r="M4" s="471"/>
      <c r="N4" s="471"/>
      <c r="O4" s="471"/>
      <c r="P4" s="472"/>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6"/>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row>
    <row r="5" spans="1:83" ht="1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6"/>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row>
    <row r="6" spans="1:83" ht="1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6"/>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row>
    <row r="7" spans="1:83" ht="15" customHeight="1">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6"/>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row>
    <row r="8" spans="1:83" ht="15" customHeight="1">
      <c r="A8" s="3"/>
      <c r="B8" s="3"/>
      <c r="C8" s="3"/>
      <c r="D8" s="3">
        <v>44198.55</v>
      </c>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6"/>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row>
    <row r="9" spans="1:83" ht="15" customHeight="1">
      <c r="A9" s="3"/>
      <c r="B9" s="3"/>
      <c r="C9" s="3"/>
      <c r="D9" s="3">
        <v>1</v>
      </c>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6"/>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row>
    <row r="10" spans="1:83" ht="15" customHeight="1">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6"/>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row>
    <row r="11" spans="1:83" ht="15" customHeigh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6"/>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row>
    <row r="12" spans="1:83" ht="1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6"/>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row>
    <row r="13" spans="1:83" ht="15" customHeight="1">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6"/>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row>
    <row r="14" spans="1:83" ht="15" customHeight="1">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6"/>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row>
    <row r="15" spans="1:83" ht="15" customHeight="1">
      <c r="A15" s="3"/>
      <c r="B15" s="5"/>
      <c r="C15" s="3"/>
      <c r="D15" s="319"/>
      <c r="E15" s="206"/>
      <c r="F15" s="319"/>
      <c r="G15" s="319"/>
      <c r="H15" s="319"/>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6"/>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row>
    <row r="16" spans="1:83" ht="15" customHeight="1">
      <c r="A16" s="329" t="s">
        <v>62</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6"/>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row>
    <row r="17" spans="1:83" ht="15" customHeight="1">
      <c r="A17" s="27" t="s">
        <v>378</v>
      </c>
      <c r="B17" s="3" t="s">
        <v>379</v>
      </c>
      <c r="C17" s="3"/>
      <c r="D17" s="3"/>
      <c r="E17" s="27" t="s">
        <v>380</v>
      </c>
      <c r="F17" s="330"/>
      <c r="G17" s="319" t="s">
        <v>84</v>
      </c>
      <c r="H17" s="319"/>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6"/>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row>
    <row r="18" spans="1:83" ht="15" customHeight="1">
      <c r="A18" s="27" t="s">
        <v>378</v>
      </c>
      <c r="B18" s="3" t="s">
        <v>381</v>
      </c>
      <c r="C18" s="3"/>
      <c r="D18" s="27"/>
      <c r="E18" s="331"/>
      <c r="F18" s="332" t="str">
        <f t="array" ref="F18">INDEX($BA$101:$BA$106,$BA$100)</f>
        <v>Square End with Headwall</v>
      </c>
      <c r="G18" s="319"/>
      <c r="H18" s="319" t="s">
        <v>12</v>
      </c>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6"/>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row>
    <row r="19" spans="1:83" ht="15" customHeight="1">
      <c r="A19" s="333" t="s">
        <v>382</v>
      </c>
      <c r="B19" s="129"/>
      <c r="C19" s="3"/>
      <c r="D19" s="3"/>
      <c r="E19" s="3"/>
      <c r="F19" s="129" t="s">
        <v>382</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6"/>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row>
    <row r="20" spans="1:83" ht="15" customHeight="1">
      <c r="A20" s="27" t="s">
        <v>383</v>
      </c>
      <c r="B20" s="3" t="s">
        <v>384</v>
      </c>
      <c r="C20" s="3"/>
      <c r="D20" s="3"/>
      <c r="E20" s="27" t="s">
        <v>385</v>
      </c>
      <c r="F20" s="334"/>
      <c r="G20" s="319" t="s">
        <v>342</v>
      </c>
      <c r="H20" s="319"/>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6"/>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row>
    <row r="21" spans="1:83" ht="15" customHeight="1">
      <c r="A21" s="27" t="s">
        <v>383</v>
      </c>
      <c r="B21" s="3" t="s">
        <v>386</v>
      </c>
      <c r="C21" s="3"/>
      <c r="D21" s="3"/>
      <c r="E21" s="27" t="s">
        <v>387</v>
      </c>
      <c r="F21" s="334"/>
      <c r="G21" s="319" t="s">
        <v>342</v>
      </c>
      <c r="H21" s="319"/>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6"/>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row>
    <row r="22" spans="1:83" ht="15" customHeight="1">
      <c r="A22" s="27" t="s">
        <v>383</v>
      </c>
      <c r="B22" s="3" t="s">
        <v>381</v>
      </c>
      <c r="C22" s="3"/>
      <c r="D22" s="27"/>
      <c r="E22" s="331"/>
      <c r="F22" s="335" t="str">
        <f t="array" ref="F22">INDEX($BA$82:$BA$89,$BA$81)</f>
        <v>1.5 : 1 Bevel w/ 90 Deg. Headwall</v>
      </c>
      <c r="G22" s="319"/>
      <c r="H22" s="319" t="s">
        <v>12</v>
      </c>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6"/>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row>
    <row r="23" spans="1:83" ht="15" customHeight="1">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6"/>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row>
    <row r="24" spans="1:83" ht="15" customHeight="1">
      <c r="A24" s="3"/>
      <c r="B24" s="3" t="s">
        <v>388</v>
      </c>
      <c r="C24" s="3"/>
      <c r="D24" s="3"/>
      <c r="E24" s="27" t="s">
        <v>389</v>
      </c>
      <c r="F24" s="36">
        <v>1</v>
      </c>
      <c r="G24" s="319"/>
      <c r="H24" s="319"/>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6"/>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row>
    <row r="25" spans="1:83" ht="15" customHeight="1">
      <c r="A25" s="3"/>
      <c r="B25" s="3" t="s">
        <v>390</v>
      </c>
      <c r="C25" s="3"/>
      <c r="D25" s="3"/>
      <c r="E25" s="27" t="s">
        <v>391</v>
      </c>
      <c r="F25" s="334"/>
      <c r="G25" s="3" t="s">
        <v>392</v>
      </c>
      <c r="H25" s="319" t="s">
        <v>12</v>
      </c>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6"/>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row>
    <row r="26" spans="1:83" ht="15" customHeight="1">
      <c r="A26" s="3"/>
      <c r="B26" s="3" t="s">
        <v>393</v>
      </c>
      <c r="C26" s="3"/>
      <c r="D26" s="3"/>
      <c r="E26" s="27" t="s">
        <v>394</v>
      </c>
      <c r="F26" s="334"/>
      <c r="G26" s="3" t="s">
        <v>392</v>
      </c>
      <c r="H26" s="319"/>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6"/>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row>
    <row r="27" spans="1:83" ht="15" customHeight="1">
      <c r="A27" s="3"/>
      <c r="B27" s="3" t="s">
        <v>395</v>
      </c>
      <c r="C27" s="3"/>
      <c r="D27" s="3"/>
      <c r="E27" s="27" t="s">
        <v>396</v>
      </c>
      <c r="F27" s="336"/>
      <c r="G27" s="319" t="s">
        <v>342</v>
      </c>
      <c r="H27" s="319"/>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6"/>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row>
    <row r="28" spans="1:83" ht="15" customHeight="1">
      <c r="A28" s="3"/>
      <c r="B28" s="3" t="s">
        <v>397</v>
      </c>
      <c r="C28" s="3"/>
      <c r="D28" s="3"/>
      <c r="E28" s="27" t="s">
        <v>398</v>
      </c>
      <c r="F28" s="337">
        <v>1.2999999999999999E-2</v>
      </c>
      <c r="G28" s="338"/>
      <c r="H28" s="319"/>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6"/>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row>
    <row r="29" spans="1:83" ht="15" customHeight="1">
      <c r="A29" s="3"/>
      <c r="B29" s="3" t="s">
        <v>399</v>
      </c>
      <c r="C29" s="3"/>
      <c r="D29" s="3"/>
      <c r="E29" s="27" t="s">
        <v>400</v>
      </c>
      <c r="F29" s="334">
        <v>0</v>
      </c>
      <c r="G29" s="338"/>
      <c r="H29" s="319"/>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6"/>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row>
    <row r="30" spans="1:83" ht="15" customHeight="1">
      <c r="A30" s="3"/>
      <c r="B30" s="3" t="s">
        <v>401</v>
      </c>
      <c r="C30" s="3"/>
      <c r="D30" s="3"/>
      <c r="E30" s="27" t="s">
        <v>402</v>
      </c>
      <c r="F30" s="334">
        <v>1</v>
      </c>
      <c r="G30" s="338"/>
      <c r="H30" s="319"/>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6"/>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row>
    <row r="31" spans="1:83" ht="15" customHeight="1">
      <c r="A31" s="3"/>
      <c r="B31" s="59"/>
      <c r="C31" s="3"/>
      <c r="D31" s="3"/>
      <c r="E31" s="27"/>
      <c r="F31" s="3"/>
      <c r="G31" s="319"/>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6"/>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row>
    <row r="32" spans="1:83" ht="15" customHeight="1">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6"/>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row>
    <row r="33" spans="1:83" ht="15" customHeight="1">
      <c r="A33" s="329" t="s">
        <v>403</v>
      </c>
      <c r="B33" s="3"/>
      <c r="C33" s="3"/>
      <c r="D33" s="3"/>
      <c r="E33" s="27"/>
      <c r="F33" s="319"/>
      <c r="G33" s="319"/>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6"/>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row>
    <row r="34" spans="1:83" ht="15" customHeight="1">
      <c r="A34" s="3"/>
      <c r="B34" s="3" t="s">
        <v>404</v>
      </c>
      <c r="C34" s="3"/>
      <c r="D34" s="3"/>
      <c r="E34" s="27" t="s">
        <v>405</v>
      </c>
      <c r="F34" s="339">
        <v>0</v>
      </c>
      <c r="G34" s="319" t="s">
        <v>12</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6"/>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row>
    <row r="35" spans="1:83" ht="15" customHeight="1">
      <c r="A35" s="3"/>
      <c r="B35" s="3" t="s">
        <v>406</v>
      </c>
      <c r="C35" s="3"/>
      <c r="D35" s="3"/>
      <c r="E35" s="27" t="s">
        <v>407</v>
      </c>
      <c r="F35" s="339">
        <v>0</v>
      </c>
      <c r="G35" s="319" t="s">
        <v>12</v>
      </c>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6"/>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row>
    <row r="36" spans="1:83" ht="15" customHeight="1">
      <c r="A36" s="3"/>
      <c r="B36" s="3" t="s">
        <v>408</v>
      </c>
      <c r="C36" s="3"/>
      <c r="D36" s="3"/>
      <c r="E36" s="27" t="s">
        <v>409</v>
      </c>
      <c r="F36" s="339">
        <v>0</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6"/>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row>
    <row r="37" spans="1:83" ht="15" customHeight="1">
      <c r="A37" s="3"/>
      <c r="B37" s="3" t="s">
        <v>410</v>
      </c>
      <c r="C37" s="3"/>
      <c r="D37" s="3"/>
      <c r="E37" s="27" t="s">
        <v>411</v>
      </c>
      <c r="F37" s="339">
        <v>0</v>
      </c>
      <c r="G37" s="319" t="s">
        <v>12</v>
      </c>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6"/>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row>
    <row r="38" spans="1:83" ht="15" customHeight="1">
      <c r="A38" s="3"/>
      <c r="B38" s="3" t="s">
        <v>412</v>
      </c>
      <c r="C38" s="3"/>
      <c r="D38" s="3"/>
      <c r="E38" s="27" t="s">
        <v>413</v>
      </c>
      <c r="F38" s="340">
        <v>0</v>
      </c>
      <c r="G38" s="319" t="s">
        <v>12</v>
      </c>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6"/>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row>
    <row r="39" spans="1:83" ht="1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6"/>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row>
    <row r="40" spans="1:83" ht="15" customHeight="1">
      <c r="A40" s="329" t="s">
        <v>414</v>
      </c>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6"/>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row>
    <row r="41" spans="1:83" ht="15" customHeight="1">
      <c r="A41" s="27"/>
      <c r="B41" s="341" t="s">
        <v>415</v>
      </c>
      <c r="C41" s="342" t="s">
        <v>416</v>
      </c>
      <c r="D41" s="342" t="s">
        <v>33</v>
      </c>
      <c r="E41" s="342" t="s">
        <v>33</v>
      </c>
      <c r="F41" s="342" t="s">
        <v>417</v>
      </c>
      <c r="G41" s="342" t="s">
        <v>418</v>
      </c>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6"/>
      <c r="BB41" s="6"/>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row>
    <row r="42" spans="1:83" ht="15" customHeight="1">
      <c r="A42" s="27"/>
      <c r="B42" s="233" t="s">
        <v>371</v>
      </c>
      <c r="C42" s="343" t="s">
        <v>269</v>
      </c>
      <c r="D42" s="343" t="s">
        <v>419</v>
      </c>
      <c r="E42" s="343" t="s">
        <v>420</v>
      </c>
      <c r="F42" s="343" t="s">
        <v>421</v>
      </c>
      <c r="G42" s="343" t="s">
        <v>33</v>
      </c>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6"/>
      <c r="BB42" s="6"/>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row>
    <row r="43" spans="1:83" ht="15" customHeight="1">
      <c r="A43" s="27"/>
      <c r="B43" s="344" t="s">
        <v>422</v>
      </c>
      <c r="C43" s="343" t="s">
        <v>371</v>
      </c>
      <c r="D43" s="343" t="s">
        <v>417</v>
      </c>
      <c r="E43" s="343" t="s">
        <v>417</v>
      </c>
      <c r="F43" s="344" t="s">
        <v>422</v>
      </c>
      <c r="G43" s="343" t="s">
        <v>417</v>
      </c>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6"/>
      <c r="BB43" s="6"/>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row>
    <row r="44" spans="1:83" ht="15" customHeight="1">
      <c r="A44" s="27"/>
      <c r="B44" s="344" t="s">
        <v>423</v>
      </c>
      <c r="C44" s="343" t="s">
        <v>246</v>
      </c>
      <c r="D44" s="343" t="s">
        <v>102</v>
      </c>
      <c r="E44" s="343" t="s">
        <v>102</v>
      </c>
      <c r="F44" s="344" t="s">
        <v>424</v>
      </c>
      <c r="G44" s="343" t="s">
        <v>102</v>
      </c>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6"/>
      <c r="BB44" s="6"/>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row>
    <row r="45" spans="1:83" ht="15" customHeight="1">
      <c r="A45" s="27"/>
      <c r="B45" s="343" t="s">
        <v>425</v>
      </c>
      <c r="C45" s="538" t="s">
        <v>426</v>
      </c>
      <c r="D45" s="343" t="s">
        <v>123</v>
      </c>
      <c r="E45" s="343" t="s">
        <v>123</v>
      </c>
      <c r="F45" s="343" t="s">
        <v>427</v>
      </c>
      <c r="G45" s="343" t="s">
        <v>123</v>
      </c>
      <c r="H45" s="5" t="s">
        <v>428</v>
      </c>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6"/>
      <c r="BB45" s="6"/>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row>
    <row r="46" spans="1:83" ht="15" customHeight="1">
      <c r="A46" s="27"/>
      <c r="B46" s="345">
        <f>IF(Pond!$B32="","",Pond!$B32)</f>
        <v>0</v>
      </c>
      <c r="C46" s="334"/>
      <c r="D46" s="346"/>
      <c r="E46" s="346"/>
      <c r="F46" s="345" t="e">
        <f>IF(Outlet!J48="","",Outlet!J48)</f>
        <v>#N/A</v>
      </c>
      <c r="G46" s="347" t="str">
        <f t="shared" ref="G46:G89" si="1">IF(E46="","",MIN(F46,E46,D46))</f>
        <v/>
      </c>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6"/>
      <c r="BB46" s="6"/>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row>
    <row r="47" spans="1:83" ht="15" customHeight="1">
      <c r="A47" s="27"/>
      <c r="B47" s="345">
        <f>IF(Pond!$B33="","",Pond!$B33)</f>
        <v>0.2</v>
      </c>
      <c r="C47" s="334"/>
      <c r="D47" s="346"/>
      <c r="E47" s="346"/>
      <c r="F47" s="345" t="e">
        <f>IF(Outlet!J49="","",Outlet!J49)</f>
        <v>#N/A</v>
      </c>
      <c r="G47" s="347" t="str">
        <f t="shared" si="1"/>
        <v/>
      </c>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6"/>
      <c r="BB47" s="6"/>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row>
    <row r="48" spans="1:83" ht="15" customHeight="1">
      <c r="A48" s="27"/>
      <c r="B48" s="345">
        <f>IF(Pond!$B34="","",Pond!$B34)</f>
        <v>0.4</v>
      </c>
      <c r="C48" s="334"/>
      <c r="D48" s="346"/>
      <c r="E48" s="346"/>
      <c r="F48" s="345" t="e">
        <f>IF(Outlet!J50="","",Outlet!J50)</f>
        <v>#N/A</v>
      </c>
      <c r="G48" s="347" t="str">
        <f t="shared" si="1"/>
        <v/>
      </c>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6"/>
      <c r="BB48" s="6"/>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row>
    <row r="49" spans="1:83" ht="15" customHeight="1">
      <c r="A49" s="27"/>
      <c r="B49" s="345">
        <f>IF(Pond!$B35="","",Pond!$B35)</f>
        <v>0.6</v>
      </c>
      <c r="C49" s="334"/>
      <c r="D49" s="346"/>
      <c r="E49" s="346"/>
      <c r="F49" s="345" t="e">
        <f>IF(Outlet!J51="","",Outlet!J51)</f>
        <v>#N/A</v>
      </c>
      <c r="G49" s="347" t="str">
        <f t="shared" si="1"/>
        <v/>
      </c>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6"/>
      <c r="BB49" s="6"/>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row>
    <row r="50" spans="1:83" ht="15" customHeight="1">
      <c r="A50" s="27"/>
      <c r="B50" s="345">
        <f>IF(Pond!$B36="","",Pond!$B36)</f>
        <v>0.8</v>
      </c>
      <c r="C50" s="334"/>
      <c r="D50" s="346"/>
      <c r="E50" s="346"/>
      <c r="F50" s="345" t="e">
        <f>IF(Outlet!J52="","",Outlet!J52)</f>
        <v>#N/A</v>
      </c>
      <c r="G50" s="347" t="str">
        <f t="shared" si="1"/>
        <v/>
      </c>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6"/>
      <c r="BB50" s="6"/>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row>
    <row r="51" spans="1:83" ht="15" customHeight="1">
      <c r="A51" s="27"/>
      <c r="B51" s="345">
        <f>IF(Pond!$B37="","",Pond!$B37)</f>
        <v>1</v>
      </c>
      <c r="C51" s="334"/>
      <c r="D51" s="346"/>
      <c r="E51" s="346"/>
      <c r="F51" s="345" t="e">
        <f>IF(Outlet!J53="","",Outlet!J53)</f>
        <v>#N/A</v>
      </c>
      <c r="G51" s="347" t="str">
        <f t="shared" si="1"/>
        <v/>
      </c>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6"/>
      <c r="BB51" s="6"/>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row>
    <row r="52" spans="1:83" ht="15" customHeight="1">
      <c r="A52" s="27"/>
      <c r="B52" s="345">
        <f>IF(Pond!$B38="","",Pond!$B38)</f>
        <v>1.2</v>
      </c>
      <c r="C52" s="334"/>
      <c r="D52" s="346"/>
      <c r="E52" s="346"/>
      <c r="F52" s="345" t="e">
        <f>IF(Outlet!J54="","",Outlet!J54)</f>
        <v>#N/A</v>
      </c>
      <c r="G52" s="347" t="str">
        <f t="shared" si="1"/>
        <v/>
      </c>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6"/>
      <c r="BB52" s="6"/>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row>
    <row r="53" spans="1:83" ht="15" customHeight="1">
      <c r="A53" s="27"/>
      <c r="B53" s="345">
        <f>IF(Pond!$B39="","",Pond!$B39)</f>
        <v>1.4</v>
      </c>
      <c r="C53" s="334"/>
      <c r="D53" s="346"/>
      <c r="E53" s="346"/>
      <c r="F53" s="345" t="e">
        <f>IF(Outlet!J55="","",Outlet!J55)</f>
        <v>#N/A</v>
      </c>
      <c r="G53" s="347" t="str">
        <f t="shared" si="1"/>
        <v/>
      </c>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6"/>
      <c r="BB53" s="6"/>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row>
    <row r="54" spans="1:83" ht="15" customHeight="1">
      <c r="A54" s="27"/>
      <c r="B54" s="345">
        <f>IF(Pond!$B40="","",Pond!$B40)</f>
        <v>1.6</v>
      </c>
      <c r="C54" s="334"/>
      <c r="D54" s="346"/>
      <c r="E54" s="346"/>
      <c r="F54" s="345" t="e">
        <f>IF(Outlet!J56="","",Outlet!J56)</f>
        <v>#N/A</v>
      </c>
      <c r="G54" s="347" t="str">
        <f t="shared" si="1"/>
        <v/>
      </c>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6"/>
      <c r="BB54" s="6"/>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row>
    <row r="55" spans="1:83" ht="15" customHeight="1">
      <c r="A55" s="27"/>
      <c r="B55" s="345">
        <f>IF(Pond!$B41="","",Pond!$B41)</f>
        <v>1.8</v>
      </c>
      <c r="C55" s="334"/>
      <c r="D55" s="346"/>
      <c r="E55" s="346"/>
      <c r="F55" s="345" t="e">
        <f>IF(Outlet!J57="","",Outlet!J57)</f>
        <v>#N/A</v>
      </c>
      <c r="G55" s="347" t="str">
        <f t="shared" si="1"/>
        <v/>
      </c>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6"/>
      <c r="BB55" s="6"/>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row>
    <row r="56" spans="1:83" ht="15" customHeight="1">
      <c r="A56" s="27"/>
      <c r="B56" s="345">
        <f>IF(Pond!$B42="","",Pond!$B42)</f>
        <v>2</v>
      </c>
      <c r="C56" s="334"/>
      <c r="D56" s="346"/>
      <c r="E56" s="346"/>
      <c r="F56" s="345" t="e">
        <f>IF(Outlet!J58="","",Outlet!J58)</f>
        <v>#N/A</v>
      </c>
      <c r="G56" s="347" t="str">
        <f t="shared" si="1"/>
        <v/>
      </c>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6"/>
      <c r="BB56" s="6"/>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row>
    <row r="57" spans="1:83" ht="15" customHeight="1">
      <c r="A57" s="27"/>
      <c r="B57" s="345">
        <f>IF(Pond!$B43="","",Pond!$B43)</f>
        <v>2.2000000000000002</v>
      </c>
      <c r="C57" s="334"/>
      <c r="D57" s="346"/>
      <c r="E57" s="346"/>
      <c r="F57" s="345" t="e">
        <f>IF(Outlet!J59="","",Outlet!J59)</f>
        <v>#N/A</v>
      </c>
      <c r="G57" s="347" t="str">
        <f t="shared" si="1"/>
        <v/>
      </c>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6"/>
      <c r="BB57" s="6"/>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row>
    <row r="58" spans="1:83" ht="15" customHeight="1">
      <c r="A58" s="27"/>
      <c r="B58" s="345">
        <f>IF(Pond!$B44="","",Pond!$B44)</f>
        <v>2.4</v>
      </c>
      <c r="C58" s="334"/>
      <c r="D58" s="346"/>
      <c r="E58" s="346"/>
      <c r="F58" s="345" t="e">
        <f>IF(Outlet!J60="","",Outlet!J60)</f>
        <v>#N/A</v>
      </c>
      <c r="G58" s="347" t="str">
        <f t="shared" si="1"/>
        <v/>
      </c>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6"/>
      <c r="BB58" s="6"/>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row>
    <row r="59" spans="1:83" ht="15" customHeight="1">
      <c r="A59" s="27"/>
      <c r="B59" s="345">
        <f>IF(Pond!$B45="","",Pond!$B45)</f>
        <v>2.6</v>
      </c>
      <c r="C59" s="334"/>
      <c r="D59" s="346"/>
      <c r="E59" s="346"/>
      <c r="F59" s="345" t="e">
        <f>IF(Outlet!J61="","",Outlet!J61)</f>
        <v>#N/A</v>
      </c>
      <c r="G59" s="347" t="str">
        <f t="shared" si="1"/>
        <v/>
      </c>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6"/>
      <c r="BB59" s="6"/>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row>
    <row r="60" spans="1:83" ht="15" customHeight="1">
      <c r="A60" s="27"/>
      <c r="B60" s="345">
        <f>IF(Pond!$B46="","",Pond!$B46)</f>
        <v>2.8</v>
      </c>
      <c r="C60" s="334"/>
      <c r="D60" s="346"/>
      <c r="E60" s="346"/>
      <c r="F60" s="345" t="e">
        <f>IF(Outlet!J62="","",Outlet!J62)</f>
        <v>#N/A</v>
      </c>
      <c r="G60" s="347" t="str">
        <f t="shared" si="1"/>
        <v/>
      </c>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6"/>
      <c r="BB60" s="6"/>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row>
    <row r="61" spans="1:83" ht="15" customHeight="1">
      <c r="A61" s="27"/>
      <c r="B61" s="345">
        <f>IF(Pond!$B47="","",Pond!$B47)</f>
        <v>3</v>
      </c>
      <c r="C61" s="334"/>
      <c r="D61" s="346"/>
      <c r="E61" s="346"/>
      <c r="F61" s="345" t="e">
        <f>IF(Outlet!J63="","",Outlet!J63)</f>
        <v>#N/A</v>
      </c>
      <c r="G61" s="347" t="str">
        <f t="shared" si="1"/>
        <v/>
      </c>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6"/>
      <c r="BB61" s="6"/>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row>
    <row r="62" spans="1:83" ht="15" customHeight="1">
      <c r="A62" s="27"/>
      <c r="B62" s="345">
        <f>IF(Pond!$B48="","",Pond!$B48)</f>
        <v>3.2</v>
      </c>
      <c r="C62" s="334"/>
      <c r="D62" s="346"/>
      <c r="E62" s="346"/>
      <c r="F62" s="345" t="e">
        <f>IF(Outlet!J64="","",Outlet!J64)</f>
        <v>#N/A</v>
      </c>
      <c r="G62" s="347" t="str">
        <f t="shared" si="1"/>
        <v/>
      </c>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6"/>
      <c r="BB62" s="6"/>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row>
    <row r="63" spans="1:83" ht="15" customHeight="1">
      <c r="A63" s="27"/>
      <c r="B63" s="345">
        <f>IF(Pond!$B49="","",Pond!$B49)</f>
        <v>3.4</v>
      </c>
      <c r="C63" s="334"/>
      <c r="D63" s="346"/>
      <c r="E63" s="346"/>
      <c r="F63" s="345" t="e">
        <f>IF(Outlet!J65="","",Outlet!J65)</f>
        <v>#N/A</v>
      </c>
      <c r="G63" s="347" t="str">
        <f t="shared" si="1"/>
        <v/>
      </c>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6"/>
      <c r="BB63" s="6"/>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row>
    <row r="64" spans="1:83" ht="15" customHeight="1">
      <c r="A64" s="27"/>
      <c r="B64" s="345">
        <f>IF(Pond!$B50="","",Pond!$B50)</f>
        <v>3.6</v>
      </c>
      <c r="C64" s="334"/>
      <c r="D64" s="346"/>
      <c r="E64" s="346"/>
      <c r="F64" s="345" t="e">
        <f>IF(Outlet!J66="","",Outlet!J66)</f>
        <v>#N/A</v>
      </c>
      <c r="G64" s="347" t="str">
        <f t="shared" si="1"/>
        <v/>
      </c>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6"/>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row>
    <row r="65" spans="1:83" ht="15" customHeight="1">
      <c r="A65" s="27"/>
      <c r="B65" s="345">
        <f>IF(Pond!$B51="","",Pond!$B51)</f>
        <v>3.8</v>
      </c>
      <c r="C65" s="334"/>
      <c r="D65" s="346"/>
      <c r="E65" s="346"/>
      <c r="F65" s="345" t="e">
        <f>IF(Outlet!J67="","",Outlet!J67)</f>
        <v>#N/A</v>
      </c>
      <c r="G65" s="347" t="str">
        <f t="shared" si="1"/>
        <v/>
      </c>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6"/>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row>
    <row r="66" spans="1:83" ht="15" customHeight="1">
      <c r="A66" s="27"/>
      <c r="B66" s="345">
        <f>IF(Pond!$B52="","",Pond!$B52)</f>
        <v>4</v>
      </c>
      <c r="C66" s="334"/>
      <c r="D66" s="346"/>
      <c r="E66" s="346"/>
      <c r="F66" s="345" t="e">
        <f>IF(Outlet!J68="","",Outlet!J68)</f>
        <v>#N/A</v>
      </c>
      <c r="G66" s="347" t="str">
        <f t="shared" si="1"/>
        <v/>
      </c>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6"/>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row>
    <row r="67" spans="1:83" ht="15" customHeight="1">
      <c r="A67" s="27"/>
      <c r="B67" s="345">
        <f>IF(Pond!$B53="","",Pond!$B53)</f>
        <v>4.2</v>
      </c>
      <c r="C67" s="334"/>
      <c r="D67" s="346"/>
      <c r="E67" s="346"/>
      <c r="F67" s="345" t="e">
        <f>IF(Outlet!J69="","",Outlet!J69)</f>
        <v>#N/A</v>
      </c>
      <c r="G67" s="347" t="str">
        <f t="shared" si="1"/>
        <v/>
      </c>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6"/>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row>
    <row r="68" spans="1:83" ht="15" customHeight="1">
      <c r="A68" s="27"/>
      <c r="B68" s="345">
        <f>IF(Pond!$B54="","",Pond!$B54)</f>
        <v>4.4000000000000004</v>
      </c>
      <c r="C68" s="334"/>
      <c r="D68" s="346"/>
      <c r="E68" s="346"/>
      <c r="F68" s="345" t="e">
        <f>IF(Outlet!J70="","",Outlet!J70)</f>
        <v>#N/A</v>
      </c>
      <c r="G68" s="347" t="str">
        <f t="shared" si="1"/>
        <v/>
      </c>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6"/>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row>
    <row r="69" spans="1:83" ht="15" customHeight="1">
      <c r="A69" s="27"/>
      <c r="B69" s="345">
        <f>IF(Pond!$B55="","",Pond!$B55)</f>
        <v>4.5999999999999996</v>
      </c>
      <c r="C69" s="334"/>
      <c r="D69" s="346"/>
      <c r="E69" s="346"/>
      <c r="F69" s="345" t="e">
        <f>IF(Outlet!J71="","",Outlet!J71)</f>
        <v>#N/A</v>
      </c>
      <c r="G69" s="347" t="str">
        <f t="shared" si="1"/>
        <v/>
      </c>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6"/>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row>
    <row r="70" spans="1:83" ht="15" customHeight="1">
      <c r="A70" s="27"/>
      <c r="B70" s="345">
        <f>IF(Pond!$B56="","",Pond!$B56)</f>
        <v>4.8</v>
      </c>
      <c r="C70" s="334"/>
      <c r="D70" s="346"/>
      <c r="E70" s="346"/>
      <c r="F70" s="345" t="e">
        <f>IF(Outlet!J72="","",Outlet!J72)</f>
        <v>#N/A</v>
      </c>
      <c r="G70" s="347" t="str">
        <f t="shared" si="1"/>
        <v/>
      </c>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6"/>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row>
    <row r="71" spans="1:83" ht="15" customHeight="1">
      <c r="A71" s="27"/>
      <c r="B71" s="345">
        <f>IF(Pond!$B57="","",Pond!$B57)</f>
        <v>5</v>
      </c>
      <c r="C71" s="334"/>
      <c r="D71" s="346"/>
      <c r="E71" s="346"/>
      <c r="F71" s="345" t="e">
        <f>IF(Outlet!J73="","",Outlet!J73)</f>
        <v>#N/A</v>
      </c>
      <c r="G71" s="347" t="str">
        <f t="shared" si="1"/>
        <v/>
      </c>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6"/>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row>
    <row r="72" spans="1:83" ht="15" customHeight="1">
      <c r="A72" s="27"/>
      <c r="B72" s="345">
        <f>IF(Pond!$B58="","",Pond!$B58)</f>
        <v>5.2</v>
      </c>
      <c r="C72" s="334"/>
      <c r="D72" s="346"/>
      <c r="E72" s="346"/>
      <c r="F72" s="345" t="e">
        <f>IF(Outlet!J74="","",Outlet!J74)</f>
        <v>#N/A</v>
      </c>
      <c r="G72" s="347" t="str">
        <f t="shared" si="1"/>
        <v/>
      </c>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6"/>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row>
    <row r="73" spans="1:83" ht="15" customHeight="1">
      <c r="A73" s="27"/>
      <c r="B73" s="345">
        <f>IF(Pond!$B59="","",Pond!$B59)</f>
        <v>5.4</v>
      </c>
      <c r="C73" s="334"/>
      <c r="D73" s="346"/>
      <c r="E73" s="346"/>
      <c r="F73" s="345" t="e">
        <f>IF(Outlet!J75="","",Outlet!J75)</f>
        <v>#N/A</v>
      </c>
      <c r="G73" s="347" t="str">
        <f t="shared" si="1"/>
        <v/>
      </c>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6"/>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row>
    <row r="74" spans="1:83" ht="15" customHeight="1">
      <c r="A74" s="27"/>
      <c r="B74" s="345">
        <f>IF(Pond!$B60="","",Pond!$B60)</f>
        <v>5.6</v>
      </c>
      <c r="C74" s="334"/>
      <c r="D74" s="346"/>
      <c r="E74" s="346"/>
      <c r="F74" s="345" t="e">
        <f>IF(Outlet!J76="","",Outlet!J76)</f>
        <v>#N/A</v>
      </c>
      <c r="G74" s="347" t="str">
        <f t="shared" si="1"/>
        <v/>
      </c>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6"/>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row>
    <row r="75" spans="1:83" ht="15" customHeight="1">
      <c r="A75" s="27"/>
      <c r="B75" s="345">
        <f>IF(Pond!$B61="","",Pond!$B61)</f>
        <v>5.8</v>
      </c>
      <c r="C75" s="334"/>
      <c r="D75" s="346"/>
      <c r="E75" s="346"/>
      <c r="F75" s="345" t="e">
        <f>IF(Outlet!J77="","",Outlet!J77)</f>
        <v>#N/A</v>
      </c>
      <c r="G75" s="347" t="str">
        <f t="shared" si="1"/>
        <v/>
      </c>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6"/>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row>
    <row r="76" spans="1:83" ht="15" customHeight="1">
      <c r="A76" s="27"/>
      <c r="B76" s="345">
        <f>IF(Pond!$B62="","",Pond!$B62)</f>
        <v>6</v>
      </c>
      <c r="C76" s="334"/>
      <c r="D76" s="346"/>
      <c r="E76" s="346"/>
      <c r="F76" s="345" t="e">
        <f>IF(Outlet!J78="","",Outlet!J78)</f>
        <v>#N/A</v>
      </c>
      <c r="G76" s="347" t="str">
        <f t="shared" si="1"/>
        <v/>
      </c>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6"/>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row>
    <row r="77" spans="1:83" ht="15" customHeight="1">
      <c r="A77" s="27"/>
      <c r="B77" s="345">
        <f>IF(Pond!$B63="","",Pond!$B63)</f>
        <v>6.2</v>
      </c>
      <c r="C77" s="334"/>
      <c r="D77" s="346"/>
      <c r="E77" s="346"/>
      <c r="F77" s="345" t="e">
        <f>IF(Outlet!J79="","",Outlet!J79)</f>
        <v>#N/A</v>
      </c>
      <c r="G77" s="347" t="str">
        <f t="shared" si="1"/>
        <v/>
      </c>
      <c r="H77" s="3"/>
      <c r="I77" s="3"/>
      <c r="J77" s="3"/>
      <c r="K77" s="3"/>
      <c r="L77" s="3"/>
      <c r="M77" s="3"/>
      <c r="N77" s="3"/>
      <c r="O77" s="3"/>
      <c r="P77" s="3"/>
      <c r="Q77" s="3"/>
      <c r="R77" s="3"/>
      <c r="S77" s="3"/>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6"/>
      <c r="BB77" s="3"/>
      <c r="BC77" s="3"/>
      <c r="BD77" s="3"/>
      <c r="BE77" s="3"/>
      <c r="BF77" s="3"/>
      <c r="BG77" s="3"/>
      <c r="BH77" s="3"/>
      <c r="BI77" s="3"/>
      <c r="BJ77" s="3"/>
      <c r="BK77" s="3"/>
      <c r="BL77" s="117"/>
      <c r="BM77" s="117"/>
      <c r="BN77" s="117"/>
      <c r="BO77" s="117"/>
      <c r="BP77" s="117"/>
      <c r="BQ77" s="117"/>
      <c r="BR77" s="117"/>
      <c r="BS77" s="117"/>
      <c r="BT77" s="117"/>
      <c r="BU77" s="117"/>
      <c r="BV77" s="117"/>
      <c r="BW77" s="117"/>
      <c r="BX77" s="117"/>
      <c r="BY77" s="117"/>
      <c r="BZ77" s="117"/>
      <c r="CA77" s="117"/>
      <c r="CB77" s="117"/>
      <c r="CC77" s="117"/>
      <c r="CD77" s="117"/>
      <c r="CE77" s="117"/>
    </row>
    <row r="78" spans="1:83" ht="15" customHeight="1">
      <c r="A78" s="27"/>
      <c r="B78" s="345">
        <f>IF(Pond!$B64="","",Pond!$B64)</f>
        <v>6.4</v>
      </c>
      <c r="C78" s="334"/>
      <c r="D78" s="346"/>
      <c r="E78" s="346"/>
      <c r="F78" s="345" t="e">
        <f>IF(Outlet!J80="","",Outlet!J80)</f>
        <v>#N/A</v>
      </c>
      <c r="G78" s="347" t="str">
        <f t="shared" si="1"/>
        <v/>
      </c>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6"/>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row>
    <row r="79" spans="1:83" ht="15" customHeight="1">
      <c r="A79" s="27"/>
      <c r="B79" s="345">
        <f>IF(Pond!$B65="","",Pond!$B65)</f>
        <v>6.6</v>
      </c>
      <c r="C79" s="334"/>
      <c r="D79" s="346"/>
      <c r="E79" s="346"/>
      <c r="F79" s="345" t="e">
        <f>IF(Outlet!J81="","",Outlet!J81)</f>
        <v>#N/A</v>
      </c>
      <c r="G79" s="347" t="str">
        <f t="shared" si="1"/>
        <v/>
      </c>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6"/>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row>
    <row r="80" spans="1:83" ht="15" customHeight="1">
      <c r="A80" s="27"/>
      <c r="B80" s="345">
        <f>IF(Pond!$B66="","",Pond!$B66)</f>
        <v>6.8</v>
      </c>
      <c r="C80" s="334"/>
      <c r="D80" s="346"/>
      <c r="E80" s="346"/>
      <c r="F80" s="345" t="e">
        <f>IF(Outlet!J82="","",Outlet!J82)</f>
        <v>#N/A</v>
      </c>
      <c r="G80" s="347" t="str">
        <f t="shared" si="1"/>
        <v/>
      </c>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6"/>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row>
    <row r="81" spans="1:83" ht="15" customHeight="1">
      <c r="A81" s="27"/>
      <c r="B81" s="345">
        <f>IF(Pond!$B67="","",Pond!$B67)</f>
        <v>7</v>
      </c>
      <c r="C81" s="334"/>
      <c r="D81" s="346"/>
      <c r="E81" s="346"/>
      <c r="F81" s="345" t="e">
        <f>IF(Outlet!J83="","",Outlet!J83)</f>
        <v>#N/A</v>
      </c>
      <c r="G81" s="347" t="str">
        <f t="shared" si="1"/>
        <v/>
      </c>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48">
        <v>2</v>
      </c>
      <c r="BB81" s="349" t="s">
        <v>429</v>
      </c>
      <c r="BC81" s="349" t="s">
        <v>430</v>
      </c>
      <c r="BD81" s="349" t="s">
        <v>431</v>
      </c>
      <c r="BE81" s="349" t="s">
        <v>432</v>
      </c>
      <c r="BF81" s="349" t="s">
        <v>433</v>
      </c>
      <c r="BG81" s="349" t="s">
        <v>434</v>
      </c>
      <c r="BH81" s="349" t="s">
        <v>435</v>
      </c>
      <c r="BI81" s="349" t="s">
        <v>436</v>
      </c>
      <c r="BJ81" s="349" t="s">
        <v>437</v>
      </c>
      <c r="BK81" s="349" t="s">
        <v>438</v>
      </c>
      <c r="BL81" s="3"/>
      <c r="BM81" s="3"/>
      <c r="BN81" s="3"/>
      <c r="BO81" s="3"/>
      <c r="BP81" s="3"/>
      <c r="BQ81" s="3"/>
      <c r="BR81" s="3"/>
      <c r="BS81" s="3"/>
      <c r="BT81" s="3"/>
      <c r="BU81" s="3"/>
      <c r="BV81" s="3"/>
      <c r="BW81" s="3"/>
      <c r="BX81" s="3"/>
      <c r="BY81" s="3"/>
      <c r="BZ81" s="3"/>
      <c r="CA81" s="3"/>
      <c r="CB81" s="3"/>
      <c r="CC81" s="3"/>
      <c r="CD81" s="3"/>
      <c r="CE81" s="3"/>
    </row>
    <row r="82" spans="1:83" ht="15" customHeight="1">
      <c r="A82" s="27"/>
      <c r="B82" s="345">
        <f>IF(Pond!$B68="","",Pond!$B68)</f>
        <v>7.2</v>
      </c>
      <c r="C82" s="334"/>
      <c r="D82" s="346"/>
      <c r="E82" s="346"/>
      <c r="F82" s="345" t="e">
        <f>IF(Outlet!J84="","",Outlet!J84)</f>
        <v>#N/A</v>
      </c>
      <c r="G82" s="347" t="str">
        <f t="shared" si="1"/>
        <v/>
      </c>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50" t="s">
        <v>439</v>
      </c>
      <c r="BB82" s="350">
        <v>1</v>
      </c>
      <c r="BC82" s="350" t="s">
        <v>440</v>
      </c>
      <c r="BD82" s="350">
        <v>0.5</v>
      </c>
      <c r="BE82" s="350">
        <v>0.5</v>
      </c>
      <c r="BF82" s="350">
        <v>0.122117</v>
      </c>
      <c r="BG82" s="350">
        <v>0.50543499999999997</v>
      </c>
      <c r="BH82" s="350">
        <v>-0.10856</v>
      </c>
      <c r="BI82" s="350">
        <v>2.0780900000000001E-2</v>
      </c>
      <c r="BJ82" s="351">
        <v>-1.36757E-3</v>
      </c>
      <c r="BK82" s="351">
        <v>3.4560000000000001E-5</v>
      </c>
      <c r="BL82" s="3"/>
      <c r="BM82" s="3"/>
      <c r="BN82" s="3"/>
      <c r="BO82" s="3"/>
      <c r="BP82" s="3"/>
      <c r="BQ82" s="3"/>
      <c r="BR82" s="3"/>
      <c r="BS82" s="3"/>
      <c r="BT82" s="3"/>
      <c r="BU82" s="3"/>
      <c r="BV82" s="3"/>
      <c r="BW82" s="3"/>
      <c r="BX82" s="3"/>
      <c r="BY82" s="3"/>
      <c r="BZ82" s="3"/>
      <c r="CA82" s="3"/>
      <c r="CB82" s="3"/>
      <c r="CC82" s="3"/>
      <c r="CD82" s="3"/>
      <c r="CE82" s="3"/>
    </row>
    <row r="83" spans="1:83" ht="15" customHeight="1">
      <c r="A83" s="27"/>
      <c r="B83" s="345">
        <f>IF(Pond!$B69="","",Pond!$B69)</f>
        <v>7.4</v>
      </c>
      <c r="C83" s="334"/>
      <c r="D83" s="346"/>
      <c r="E83" s="346"/>
      <c r="F83" s="345" t="e">
        <f>IF(Outlet!J85="","",Outlet!J85)</f>
        <v>#N/A</v>
      </c>
      <c r="G83" s="347" t="str">
        <f t="shared" si="1"/>
        <v/>
      </c>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52" t="s">
        <v>441</v>
      </c>
      <c r="BB83" s="352">
        <v>2</v>
      </c>
      <c r="BC83" s="352" t="s">
        <v>442</v>
      </c>
      <c r="BD83" s="352">
        <v>0.2</v>
      </c>
      <c r="BE83" s="352">
        <v>0.5</v>
      </c>
      <c r="BF83" s="352">
        <v>9.6758800000000006E-2</v>
      </c>
      <c r="BG83" s="352">
        <v>0.45515749999999999</v>
      </c>
      <c r="BH83" s="352">
        <v>-8.1289509999999995E-2</v>
      </c>
      <c r="BI83" s="352">
        <v>1.215577E-2</v>
      </c>
      <c r="BJ83" s="353">
        <v>-6.7794009999999996E-4</v>
      </c>
      <c r="BK83" s="352">
        <v>1.4800000000000001E-5</v>
      </c>
      <c r="BL83" s="3"/>
      <c r="BM83" s="3"/>
      <c r="BN83" s="3"/>
      <c r="BO83" s="3"/>
      <c r="BP83" s="3"/>
      <c r="BQ83" s="3"/>
      <c r="BR83" s="3"/>
      <c r="BS83" s="3"/>
      <c r="BT83" s="3"/>
      <c r="BU83" s="3"/>
      <c r="BV83" s="3"/>
      <c r="BW83" s="3"/>
      <c r="BX83" s="3"/>
      <c r="BY83" s="3"/>
      <c r="BZ83" s="3"/>
      <c r="CA83" s="3"/>
      <c r="CB83" s="3"/>
      <c r="CC83" s="3"/>
      <c r="CD83" s="3"/>
      <c r="CE83" s="3"/>
    </row>
    <row r="84" spans="1:83" ht="15" customHeight="1">
      <c r="A84" s="27"/>
      <c r="B84" s="345">
        <f>IF(Pond!$B70="","",Pond!$B70)</f>
        <v>7.6</v>
      </c>
      <c r="C84" s="334"/>
      <c r="D84" s="346"/>
      <c r="E84" s="346"/>
      <c r="F84" s="345" t="e">
        <f>IF(Outlet!J86="","",Outlet!J86)</f>
        <v>#N/A</v>
      </c>
      <c r="G84" s="347" t="str">
        <f t="shared" si="1"/>
        <v/>
      </c>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52" t="s">
        <v>443</v>
      </c>
      <c r="BB84" s="352">
        <v>3</v>
      </c>
      <c r="BC84" s="352" t="s">
        <v>444</v>
      </c>
      <c r="BD84" s="352">
        <v>0.2</v>
      </c>
      <c r="BE84" s="352">
        <v>0.5</v>
      </c>
      <c r="BF84" s="352">
        <v>0.15660859999999999</v>
      </c>
      <c r="BG84" s="352">
        <v>0.39893529999999999</v>
      </c>
      <c r="BH84" s="352">
        <v>-6.4039209999999999E-2</v>
      </c>
      <c r="BI84" s="352">
        <v>1.1201350000000001E-2</v>
      </c>
      <c r="BJ84" s="352">
        <v>-6.4490000000000001E-4</v>
      </c>
      <c r="BK84" s="353">
        <v>1.4566000000000001E-5</v>
      </c>
      <c r="BL84" s="3"/>
      <c r="BM84" s="3"/>
      <c r="BN84" s="3"/>
      <c r="BO84" s="3"/>
      <c r="BP84" s="3"/>
      <c r="BQ84" s="3"/>
      <c r="BR84" s="3"/>
      <c r="BS84" s="3"/>
      <c r="BT84" s="3"/>
      <c r="BU84" s="3"/>
      <c r="BV84" s="3"/>
      <c r="BW84" s="3"/>
      <c r="BX84" s="3"/>
      <c r="BY84" s="3"/>
      <c r="BZ84" s="3"/>
      <c r="CA84" s="3"/>
      <c r="CB84" s="3"/>
      <c r="CC84" s="3"/>
      <c r="CD84" s="3"/>
      <c r="CE84" s="3"/>
    </row>
    <row r="85" spans="1:83" ht="15" customHeight="1">
      <c r="A85" s="27"/>
      <c r="B85" s="345">
        <f>IF(Pond!$B71="","",Pond!$B71)</f>
        <v>7.8</v>
      </c>
      <c r="C85" s="334"/>
      <c r="D85" s="346"/>
      <c r="E85" s="346"/>
      <c r="F85" s="345" t="e">
        <f>IF(Outlet!J87="","",Outlet!J87)</f>
        <v>#N/A</v>
      </c>
      <c r="G85" s="347" t="str">
        <f t="shared" si="1"/>
        <v/>
      </c>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52" t="s">
        <v>445</v>
      </c>
      <c r="BB85" s="352">
        <v>4</v>
      </c>
      <c r="BC85" s="352" t="s">
        <v>446</v>
      </c>
      <c r="BD85" s="352">
        <v>0.4</v>
      </c>
      <c r="BE85" s="352">
        <v>0.5</v>
      </c>
      <c r="BF85" s="352">
        <v>7.2492699999999993E-2</v>
      </c>
      <c r="BG85" s="352">
        <v>0.50708699999999995</v>
      </c>
      <c r="BH85" s="352">
        <v>-0.117474</v>
      </c>
      <c r="BI85" s="352">
        <v>2.2170200000000001E-2</v>
      </c>
      <c r="BJ85" s="353">
        <v>-1.4895799999999999E-3</v>
      </c>
      <c r="BK85" s="352">
        <v>3.8000000000000002E-5</v>
      </c>
      <c r="BL85" s="3"/>
      <c r="BM85" s="3"/>
      <c r="BN85" s="3"/>
      <c r="BO85" s="3"/>
      <c r="BP85" s="3"/>
      <c r="BQ85" s="3"/>
      <c r="BR85" s="3"/>
      <c r="BS85" s="3"/>
      <c r="BT85" s="3"/>
      <c r="BU85" s="3"/>
      <c r="BV85" s="3"/>
      <c r="BW85" s="3"/>
      <c r="BX85" s="3"/>
      <c r="BY85" s="3"/>
      <c r="BZ85" s="3"/>
      <c r="CA85" s="3"/>
      <c r="CB85" s="3"/>
      <c r="CC85" s="3"/>
      <c r="CD85" s="3"/>
      <c r="CE85" s="3"/>
    </row>
    <row r="86" spans="1:83" ht="15" customHeight="1">
      <c r="A86" s="27"/>
      <c r="B86" s="345">
        <f>IF(Pond!$B72="","",Pond!$B72)</f>
        <v>8</v>
      </c>
      <c r="C86" s="334"/>
      <c r="D86" s="346"/>
      <c r="E86" s="346"/>
      <c r="F86" s="345" t="e">
        <f>IF(Outlet!J88="","",Outlet!J88)</f>
        <v>#N/A</v>
      </c>
      <c r="G86" s="347" t="str">
        <f t="shared" si="1"/>
        <v/>
      </c>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52" t="s">
        <v>447</v>
      </c>
      <c r="BB86" s="352">
        <v>1</v>
      </c>
      <c r="BC86" s="352" t="s">
        <v>440</v>
      </c>
      <c r="BD86" s="352">
        <v>0.5</v>
      </c>
      <c r="BE86" s="352">
        <v>0.5</v>
      </c>
      <c r="BF86" s="352">
        <v>0.122117</v>
      </c>
      <c r="BG86" s="352">
        <v>0.50543499999999997</v>
      </c>
      <c r="BH86" s="352">
        <v>-0.10856</v>
      </c>
      <c r="BI86" s="352">
        <v>2.0780900000000001E-2</v>
      </c>
      <c r="BJ86" s="353">
        <v>-1.36757E-3</v>
      </c>
      <c r="BK86" s="353">
        <v>3.4560000000000001E-5</v>
      </c>
      <c r="BL86" s="3"/>
      <c r="BM86" s="3"/>
      <c r="BN86" s="3"/>
      <c r="BO86" s="3"/>
      <c r="BP86" s="3"/>
      <c r="BQ86" s="3"/>
      <c r="BR86" s="3"/>
      <c r="BS86" s="3"/>
      <c r="BT86" s="3"/>
      <c r="BU86" s="3"/>
      <c r="BV86" s="3"/>
      <c r="BW86" s="3"/>
      <c r="BX86" s="3"/>
      <c r="BY86" s="3"/>
      <c r="BZ86" s="3"/>
      <c r="CA86" s="3"/>
      <c r="CB86" s="3"/>
      <c r="CC86" s="3"/>
      <c r="CD86" s="3"/>
      <c r="CE86" s="3"/>
    </row>
    <row r="87" spans="1:83" ht="15" customHeight="1">
      <c r="A87" s="27"/>
      <c r="B87" s="345">
        <f>IF(Pond!$B73="","",Pond!$B73)</f>
        <v>8.1999999999999993</v>
      </c>
      <c r="C87" s="334"/>
      <c r="D87" s="346"/>
      <c r="E87" s="346"/>
      <c r="F87" s="345" t="e">
        <f>IF(Outlet!J89="","",Outlet!J89)</f>
        <v>#N/A</v>
      </c>
      <c r="G87" s="347" t="str">
        <f t="shared" si="1"/>
        <v/>
      </c>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52" t="s">
        <v>448</v>
      </c>
      <c r="BB87" s="352">
        <v>5</v>
      </c>
      <c r="BC87" s="352" t="s">
        <v>440</v>
      </c>
      <c r="BD87" s="352">
        <v>0.7</v>
      </c>
      <c r="BE87" s="352">
        <v>0.5</v>
      </c>
      <c r="BF87" s="352">
        <v>0.14413300000000001</v>
      </c>
      <c r="BG87" s="352">
        <v>0.46136300000000002</v>
      </c>
      <c r="BH87" s="352">
        <v>-9.2150700000000002E-2</v>
      </c>
      <c r="BI87" s="352">
        <v>2.0002800000000001E-2</v>
      </c>
      <c r="BJ87" s="353">
        <v>-1.3644900000000001E-3</v>
      </c>
      <c r="BK87" s="352">
        <v>3.5800000000000003E-5</v>
      </c>
      <c r="BL87" s="3"/>
      <c r="BM87" s="3"/>
      <c r="BN87" s="3"/>
      <c r="BO87" s="3"/>
      <c r="BP87" s="3"/>
      <c r="BQ87" s="3"/>
      <c r="BR87" s="3"/>
      <c r="BS87" s="3"/>
      <c r="BT87" s="3"/>
      <c r="BU87" s="3"/>
      <c r="BV87" s="3"/>
      <c r="BW87" s="3"/>
      <c r="BX87" s="3"/>
      <c r="BY87" s="3"/>
      <c r="BZ87" s="3"/>
      <c r="CA87" s="3"/>
      <c r="CB87" s="3"/>
      <c r="CC87" s="3"/>
      <c r="CD87" s="3"/>
      <c r="CE87" s="3"/>
    </row>
    <row r="88" spans="1:83" ht="15" customHeight="1">
      <c r="A88" s="27"/>
      <c r="B88" s="345">
        <f>IF(Pond!$B74="","",Pond!$B74)</f>
        <v>8.4</v>
      </c>
      <c r="C88" s="334"/>
      <c r="D88" s="346"/>
      <c r="E88" s="346"/>
      <c r="F88" s="345" t="e">
        <f>IF(Outlet!J90="","",Outlet!J90)</f>
        <v>#N/A</v>
      </c>
      <c r="G88" s="347" t="str">
        <f t="shared" si="1"/>
        <v/>
      </c>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52" t="s">
        <v>449</v>
      </c>
      <c r="BB88" s="352">
        <v>6</v>
      </c>
      <c r="BC88" s="352" t="s">
        <v>450</v>
      </c>
      <c r="BD88" s="352">
        <v>0.2</v>
      </c>
      <c r="BE88" s="352">
        <v>0.5</v>
      </c>
      <c r="BF88" s="352">
        <v>8.9563299999999998E-2</v>
      </c>
      <c r="BG88" s="352">
        <v>0.44124649999999999</v>
      </c>
      <c r="BH88" s="352">
        <v>-7.4349810000000002E-2</v>
      </c>
      <c r="BI88" s="352">
        <v>1.273183E-2</v>
      </c>
      <c r="BJ88" s="352">
        <v>-7.5880000000000001E-4</v>
      </c>
      <c r="BK88" s="353">
        <v>1.774E-5</v>
      </c>
      <c r="BL88" s="3"/>
      <c r="BM88" s="3"/>
      <c r="BN88" s="3"/>
      <c r="BO88" s="3"/>
      <c r="BP88" s="3"/>
      <c r="BQ88" s="3"/>
      <c r="BR88" s="3"/>
      <c r="BS88" s="3"/>
      <c r="BT88" s="3"/>
      <c r="BU88" s="3"/>
      <c r="BV88" s="3"/>
      <c r="BW88" s="3"/>
      <c r="BX88" s="3"/>
      <c r="BY88" s="3"/>
      <c r="BZ88" s="3"/>
      <c r="CA88" s="3"/>
      <c r="CB88" s="3"/>
      <c r="CC88" s="3"/>
      <c r="CD88" s="3"/>
      <c r="CE88" s="3"/>
    </row>
    <row r="89" spans="1:83" ht="15" customHeight="1">
      <c r="A89" s="27"/>
      <c r="B89" s="345">
        <f>IF(Pond!$B75="","",Pond!$B75)</f>
        <v>8.6</v>
      </c>
      <c r="C89" s="334"/>
      <c r="D89" s="346"/>
      <c r="E89" s="346"/>
      <c r="F89" s="345" t="e">
        <f>IF(Outlet!J91="","",Outlet!J91)</f>
        <v>#N/A</v>
      </c>
      <c r="G89" s="347" t="str">
        <f t="shared" si="1"/>
        <v/>
      </c>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52" t="s">
        <v>451</v>
      </c>
      <c r="BB89" s="352">
        <v>6</v>
      </c>
      <c r="BC89" s="352" t="s">
        <v>450</v>
      </c>
      <c r="BD89" s="352">
        <v>0.2</v>
      </c>
      <c r="BE89" s="352">
        <v>0.5</v>
      </c>
      <c r="BF89" s="352">
        <v>8.9563299999999998E-2</v>
      </c>
      <c r="BG89" s="352">
        <v>0.44124649999999999</v>
      </c>
      <c r="BH89" s="352">
        <v>-7.4349810000000002E-2</v>
      </c>
      <c r="BI89" s="352">
        <v>1.273183E-2</v>
      </c>
      <c r="BJ89" s="352">
        <v>-7.5880000000000001E-4</v>
      </c>
      <c r="BK89" s="353">
        <v>1.774E-5</v>
      </c>
      <c r="BL89" s="3"/>
      <c r="BM89" s="3"/>
      <c r="BN89" s="3"/>
      <c r="BO89" s="3"/>
      <c r="BP89" s="3"/>
      <c r="BQ89" s="3"/>
      <c r="BR89" s="3"/>
      <c r="BS89" s="3"/>
      <c r="BT89" s="3"/>
      <c r="BU89" s="3"/>
      <c r="BV89" s="3"/>
      <c r="BW89" s="3"/>
      <c r="BX89" s="3"/>
      <c r="BY89" s="3"/>
      <c r="BZ89" s="3"/>
      <c r="CA89" s="3"/>
      <c r="CB89" s="3"/>
      <c r="CC89" s="3"/>
      <c r="CD89" s="3"/>
      <c r="CE89" s="3"/>
    </row>
    <row r="90" spans="1:83" ht="15" customHeight="1">
      <c r="A90" s="3"/>
      <c r="B90" s="3"/>
      <c r="C90" s="3"/>
      <c r="D90" s="3"/>
      <c r="E90" s="3"/>
      <c r="F90" s="3"/>
      <c r="G90" s="27" t="s">
        <v>452</v>
      </c>
      <c r="H90" s="3" t="str">
        <f>D8&amp;" seconds"</f>
        <v>44198.55 seconds</v>
      </c>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54"/>
      <c r="BB90" s="355"/>
      <c r="BC90" s="355"/>
      <c r="BD90" s="355"/>
      <c r="BE90" s="355"/>
      <c r="BF90" s="355"/>
      <c r="BG90" s="355"/>
      <c r="BH90" s="355"/>
      <c r="BI90" s="355"/>
      <c r="BJ90" s="355"/>
      <c r="BK90" s="355"/>
      <c r="BL90" s="3"/>
      <c r="BM90" s="3"/>
      <c r="BN90" s="3"/>
      <c r="BO90" s="3"/>
      <c r="BP90" s="3"/>
      <c r="BQ90" s="3"/>
      <c r="BR90" s="3"/>
      <c r="BS90" s="3"/>
      <c r="BT90" s="3"/>
      <c r="BU90" s="3"/>
      <c r="BV90" s="3"/>
      <c r="BW90" s="3"/>
      <c r="BX90" s="3"/>
      <c r="BY90" s="3"/>
      <c r="BZ90" s="3"/>
      <c r="CA90" s="3"/>
      <c r="CB90" s="3"/>
      <c r="CC90" s="3"/>
      <c r="CD90" s="3"/>
      <c r="CE90" s="3"/>
    </row>
    <row r="91" spans="1:83" ht="1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56"/>
      <c r="BB91" s="355"/>
      <c r="BC91" s="355"/>
      <c r="BD91" s="355"/>
      <c r="BE91" s="355"/>
      <c r="BF91" s="355"/>
      <c r="BG91" s="355"/>
      <c r="BH91" s="355"/>
      <c r="BI91" s="355"/>
      <c r="BJ91" s="355"/>
      <c r="BK91" s="355"/>
      <c r="BL91" s="3"/>
      <c r="BM91" s="3"/>
      <c r="BN91" s="3"/>
      <c r="BO91" s="3"/>
      <c r="BP91" s="3"/>
      <c r="BQ91" s="3"/>
      <c r="BR91" s="3"/>
      <c r="BS91" s="3"/>
      <c r="BT91" s="3"/>
      <c r="BU91" s="3"/>
      <c r="BV91" s="3"/>
      <c r="BW91" s="3"/>
      <c r="BX91" s="3"/>
      <c r="BY91" s="3"/>
      <c r="BZ91" s="3"/>
      <c r="CA91" s="3"/>
      <c r="CB91" s="3"/>
      <c r="CC91" s="3"/>
      <c r="CD91" s="3"/>
      <c r="CE91" s="3"/>
    </row>
    <row r="92" spans="1:83" ht="1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57"/>
      <c r="BB92" s="355"/>
      <c r="BC92" s="355"/>
      <c r="BD92" s="355"/>
      <c r="BE92" s="355"/>
      <c r="BF92" s="355"/>
      <c r="BG92" s="355"/>
      <c r="BH92" s="355"/>
      <c r="BI92" s="355"/>
      <c r="BJ92" s="355"/>
      <c r="BK92" s="355"/>
      <c r="BL92" s="3"/>
      <c r="BM92" s="3"/>
      <c r="BN92" s="3"/>
      <c r="BO92" s="3"/>
      <c r="BP92" s="3"/>
      <c r="BQ92" s="3"/>
      <c r="BR92" s="3"/>
      <c r="BS92" s="3"/>
      <c r="BT92" s="3"/>
      <c r="BU92" s="3"/>
      <c r="BV92" s="3"/>
      <c r="BW92" s="3"/>
      <c r="BX92" s="3"/>
      <c r="BY92" s="3"/>
      <c r="BZ92" s="3"/>
      <c r="CA92" s="3"/>
      <c r="CB92" s="3"/>
      <c r="CC92" s="3"/>
      <c r="CD92" s="3"/>
      <c r="CE92" s="3"/>
    </row>
    <row r="93" spans="1:83" ht="1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56"/>
      <c r="BB93" s="355"/>
      <c r="BC93" s="355"/>
      <c r="BD93" s="355"/>
      <c r="BE93" s="355"/>
      <c r="BF93" s="355"/>
      <c r="BG93" s="355"/>
      <c r="BH93" s="355"/>
      <c r="BI93" s="355"/>
      <c r="BJ93" s="355"/>
      <c r="BK93" s="355"/>
      <c r="BL93" s="3"/>
      <c r="BM93" s="3"/>
      <c r="BN93" s="3"/>
      <c r="BO93" s="3"/>
      <c r="BP93" s="3"/>
      <c r="BQ93" s="3"/>
      <c r="BR93" s="3"/>
      <c r="BS93" s="3"/>
      <c r="BT93" s="3"/>
      <c r="BU93" s="3"/>
      <c r="BV93" s="3"/>
      <c r="BW93" s="3"/>
      <c r="BX93" s="3"/>
      <c r="BY93" s="3"/>
      <c r="BZ93" s="3"/>
      <c r="CA93" s="3"/>
      <c r="CB93" s="3"/>
      <c r="CC93" s="3"/>
      <c r="CD93" s="3"/>
      <c r="CE93" s="3"/>
    </row>
    <row r="94" spans="1:83" ht="1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56"/>
      <c r="BB94" s="355"/>
      <c r="BC94" s="355"/>
      <c r="BD94" s="355"/>
      <c r="BE94" s="355"/>
      <c r="BF94" s="355"/>
      <c r="BG94" s="355"/>
      <c r="BH94" s="355"/>
      <c r="BI94" s="355"/>
      <c r="BJ94" s="355"/>
      <c r="BK94" s="355"/>
      <c r="BL94" s="3"/>
      <c r="BM94" s="3"/>
      <c r="BN94" s="3"/>
      <c r="BO94" s="3"/>
      <c r="BP94" s="3"/>
      <c r="BQ94" s="3"/>
      <c r="BR94" s="3"/>
      <c r="BS94" s="3"/>
      <c r="BT94" s="3"/>
      <c r="BU94" s="3"/>
      <c r="BV94" s="3"/>
      <c r="BW94" s="3"/>
      <c r="BX94" s="3"/>
      <c r="BY94" s="3"/>
      <c r="BZ94" s="3"/>
      <c r="CA94" s="3"/>
      <c r="CB94" s="3"/>
      <c r="CC94" s="3"/>
      <c r="CD94" s="3"/>
      <c r="CE94" s="3"/>
    </row>
    <row r="95" spans="1:83" ht="1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56"/>
      <c r="BB95" s="355"/>
      <c r="BC95" s="355"/>
      <c r="BD95" s="355"/>
      <c r="BE95" s="355"/>
      <c r="BF95" s="355"/>
      <c r="BG95" s="355"/>
      <c r="BH95" s="355"/>
      <c r="BI95" s="355"/>
      <c r="BJ95" s="355"/>
      <c r="BK95" s="355"/>
      <c r="BL95" s="3"/>
      <c r="BM95" s="3"/>
      <c r="BN95" s="3"/>
      <c r="BO95" s="3"/>
      <c r="BP95" s="3"/>
      <c r="BQ95" s="3"/>
      <c r="BR95" s="3"/>
      <c r="BS95" s="3"/>
      <c r="BT95" s="3"/>
      <c r="BU95" s="3"/>
      <c r="BV95" s="3"/>
      <c r="BW95" s="3"/>
      <c r="BX95" s="3"/>
      <c r="BY95" s="3"/>
      <c r="BZ95" s="3"/>
      <c r="CA95" s="3"/>
      <c r="CB95" s="3"/>
      <c r="CC95" s="3"/>
      <c r="CD95" s="3"/>
      <c r="CE95" s="3"/>
    </row>
    <row r="96" spans="1:83" ht="1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58"/>
      <c r="BB96" s="355"/>
      <c r="BC96" s="355"/>
      <c r="BD96" s="355"/>
      <c r="BE96" s="355"/>
      <c r="BF96" s="355"/>
      <c r="BG96" s="355"/>
      <c r="BH96" s="355"/>
      <c r="BI96" s="355"/>
      <c r="BJ96" s="355"/>
      <c r="BK96" s="355"/>
      <c r="BL96" s="3"/>
      <c r="BM96" s="3"/>
      <c r="BN96" s="3"/>
      <c r="BO96" s="3"/>
      <c r="BP96" s="3"/>
      <c r="BQ96" s="3"/>
      <c r="BR96" s="3"/>
      <c r="BS96" s="3"/>
      <c r="BT96" s="3"/>
      <c r="BU96" s="3"/>
      <c r="BV96" s="3"/>
      <c r="BW96" s="3"/>
      <c r="BX96" s="3"/>
      <c r="BY96" s="3"/>
      <c r="BZ96" s="3"/>
      <c r="CA96" s="3"/>
      <c r="CB96" s="3"/>
      <c r="CC96" s="3"/>
      <c r="CD96" s="3"/>
      <c r="CE96" s="3"/>
    </row>
    <row r="97" spans="1:83" ht="1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56"/>
      <c r="BB97" s="355"/>
      <c r="BC97" s="355"/>
      <c r="BD97" s="355"/>
      <c r="BE97" s="355"/>
      <c r="BF97" s="355"/>
      <c r="BG97" s="355"/>
      <c r="BH97" s="355"/>
      <c r="BI97" s="355"/>
      <c r="BJ97" s="355"/>
      <c r="BK97" s="355"/>
      <c r="BL97" s="3"/>
      <c r="BM97" s="3"/>
      <c r="BN97" s="3"/>
      <c r="BO97" s="3"/>
      <c r="BP97" s="3"/>
      <c r="BQ97" s="3"/>
      <c r="BR97" s="3"/>
      <c r="BS97" s="3"/>
      <c r="BT97" s="3"/>
      <c r="BU97" s="3"/>
      <c r="BV97" s="3"/>
      <c r="BW97" s="3"/>
      <c r="BX97" s="3"/>
      <c r="BY97" s="3"/>
      <c r="BZ97" s="3"/>
      <c r="CA97" s="3"/>
      <c r="CB97" s="3"/>
      <c r="CC97" s="3"/>
      <c r="CD97" s="3"/>
      <c r="CE97" s="3"/>
    </row>
    <row r="98" spans="1:83" ht="1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56"/>
      <c r="BB98" s="355"/>
      <c r="BC98" s="355"/>
      <c r="BD98" s="355"/>
      <c r="BE98" s="355"/>
      <c r="BF98" s="355"/>
      <c r="BG98" s="355"/>
      <c r="BH98" s="355"/>
      <c r="BI98" s="355"/>
      <c r="BJ98" s="355"/>
      <c r="BK98" s="355"/>
      <c r="BL98" s="3"/>
      <c r="BM98" s="3"/>
      <c r="BN98" s="3"/>
      <c r="BO98" s="3"/>
      <c r="BP98" s="3"/>
      <c r="BQ98" s="3"/>
      <c r="BR98" s="3"/>
      <c r="BS98" s="3"/>
      <c r="BT98" s="3"/>
      <c r="BU98" s="3"/>
      <c r="BV98" s="3"/>
      <c r="BW98" s="3"/>
      <c r="BX98" s="3"/>
      <c r="BY98" s="3"/>
      <c r="BZ98" s="3"/>
      <c r="CA98" s="3"/>
      <c r="CB98" s="3"/>
      <c r="CC98" s="3"/>
      <c r="CD98" s="3"/>
      <c r="CE98" s="3"/>
    </row>
    <row r="99" spans="1:83" ht="15" customHeight="1">
      <c r="A99" s="3"/>
      <c r="B99" s="3"/>
      <c r="C99" s="3"/>
      <c r="D99" s="3"/>
      <c r="E99" s="3"/>
      <c r="F99" s="3"/>
      <c r="G99" s="3"/>
      <c r="H99" s="3"/>
      <c r="I99" s="117"/>
      <c r="J99" s="117"/>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56"/>
      <c r="BB99" s="355"/>
      <c r="BC99" s="355"/>
      <c r="BD99" s="355"/>
      <c r="BE99" s="355"/>
      <c r="BF99" s="355"/>
      <c r="BG99" s="355"/>
      <c r="BH99" s="355"/>
      <c r="BI99" s="355"/>
      <c r="BJ99" s="355"/>
      <c r="BK99" s="355"/>
      <c r="BL99" s="3"/>
      <c r="BM99" s="3"/>
      <c r="BN99" s="3"/>
      <c r="BO99" s="3"/>
      <c r="BP99" s="3"/>
      <c r="BQ99" s="3"/>
      <c r="BR99" s="3"/>
      <c r="BS99" s="3"/>
      <c r="BT99" s="3"/>
      <c r="BU99" s="3"/>
      <c r="BV99" s="3"/>
      <c r="BW99" s="3"/>
      <c r="BX99" s="3"/>
      <c r="BY99" s="3"/>
      <c r="BZ99" s="3"/>
      <c r="CA99" s="3"/>
      <c r="CB99" s="3"/>
      <c r="CC99" s="3"/>
      <c r="CD99" s="3"/>
      <c r="CE99" s="3"/>
    </row>
    <row r="100" spans="1:83" ht="15" customHeight="1">
      <c r="A100" s="117"/>
      <c r="B100" s="117"/>
      <c r="C100" s="117"/>
      <c r="D100" s="117"/>
      <c r="E100" s="117"/>
      <c r="F100" s="117"/>
      <c r="G100" s="117"/>
      <c r="H100" s="117"/>
      <c r="I100" s="3"/>
      <c r="J100" s="3"/>
      <c r="K100" s="117"/>
      <c r="L100" s="117"/>
      <c r="M100" s="117"/>
      <c r="N100" s="117"/>
      <c r="O100" s="117"/>
      <c r="P100" s="117"/>
      <c r="Q100" s="117"/>
      <c r="R100" s="117"/>
      <c r="S100" s="117"/>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48">
        <v>2</v>
      </c>
      <c r="BB100" s="359" t="s">
        <v>429</v>
      </c>
      <c r="BC100" s="359" t="s">
        <v>430</v>
      </c>
      <c r="BD100" s="359" t="s">
        <v>431</v>
      </c>
      <c r="BE100" s="359" t="s">
        <v>432</v>
      </c>
      <c r="BF100" s="359" t="s">
        <v>433</v>
      </c>
      <c r="BG100" s="359" t="s">
        <v>434</v>
      </c>
      <c r="BH100" s="359" t="s">
        <v>435</v>
      </c>
      <c r="BI100" s="359" t="s">
        <v>436</v>
      </c>
      <c r="BJ100" s="359" t="s">
        <v>437</v>
      </c>
      <c r="BK100" s="359" t="s">
        <v>438</v>
      </c>
      <c r="BL100" s="3"/>
      <c r="BM100" s="3"/>
      <c r="BN100" s="3"/>
      <c r="BO100" s="3"/>
      <c r="BP100" s="3"/>
      <c r="BQ100" s="3"/>
      <c r="BR100" s="3"/>
      <c r="BS100" s="3"/>
      <c r="BT100" s="3"/>
      <c r="BU100" s="3"/>
      <c r="BV100" s="3"/>
      <c r="BW100" s="3"/>
      <c r="BX100" s="3"/>
      <c r="BY100" s="3"/>
      <c r="BZ100" s="3"/>
      <c r="CA100" s="3"/>
      <c r="CB100" s="3"/>
      <c r="CC100" s="3"/>
      <c r="CD100" s="3"/>
      <c r="CE100" s="3"/>
    </row>
    <row r="101" spans="1:83" ht="1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60" t="s">
        <v>453</v>
      </c>
      <c r="BB101" s="350">
        <v>8</v>
      </c>
      <c r="BC101" s="350" t="s">
        <v>454</v>
      </c>
      <c r="BD101" s="350">
        <v>0.2</v>
      </c>
      <c r="BE101" s="350">
        <v>0.5</v>
      </c>
      <c r="BF101" s="350">
        <v>0.16728699999999999</v>
      </c>
      <c r="BG101" s="350">
        <v>0.55876599999999998</v>
      </c>
      <c r="BH101" s="350">
        <v>-0.15981300000000001</v>
      </c>
      <c r="BI101" s="350">
        <v>4.20069E-2</v>
      </c>
      <c r="BJ101" s="350">
        <v>-3.6925199999999999E-3</v>
      </c>
      <c r="BK101" s="351">
        <v>1.2516900000000001E-4</v>
      </c>
      <c r="BL101" s="3"/>
      <c r="BM101" s="3"/>
      <c r="BN101" s="3"/>
      <c r="BO101" s="3"/>
      <c r="BP101" s="3"/>
      <c r="BQ101" s="3"/>
      <c r="BR101" s="3"/>
      <c r="BS101" s="3"/>
      <c r="BT101" s="3"/>
      <c r="BU101" s="3"/>
      <c r="BV101" s="3"/>
      <c r="BW101" s="3"/>
      <c r="BX101" s="3"/>
      <c r="BY101" s="3"/>
      <c r="BZ101" s="3"/>
      <c r="CA101" s="3"/>
      <c r="CB101" s="3"/>
      <c r="CC101" s="3"/>
      <c r="CD101" s="3"/>
      <c r="CE101" s="3"/>
    </row>
    <row r="102" spans="1:83" ht="1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61" t="s">
        <v>455</v>
      </c>
      <c r="BB102" s="352">
        <v>9</v>
      </c>
      <c r="BC102" s="352" t="s">
        <v>456</v>
      </c>
      <c r="BD102" s="352">
        <v>0.5</v>
      </c>
      <c r="BE102" s="352">
        <v>0.5</v>
      </c>
      <c r="BF102" s="352">
        <v>8.7483000000000005E-2</v>
      </c>
      <c r="BG102" s="352">
        <v>0.70657800000000004</v>
      </c>
      <c r="BH102" s="352">
        <v>-0.25329499999999999</v>
      </c>
      <c r="BI102" s="352">
        <v>6.6700099999999998E-2</v>
      </c>
      <c r="BJ102" s="352">
        <v>-6.6165099999999999E-3</v>
      </c>
      <c r="BK102" s="353">
        <v>2.5061899999999999E-4</v>
      </c>
      <c r="BL102" s="3"/>
      <c r="BM102" s="3"/>
      <c r="BN102" s="3"/>
      <c r="BO102" s="3"/>
      <c r="BP102" s="3"/>
      <c r="BQ102" s="3"/>
      <c r="BR102" s="3"/>
      <c r="BS102" s="3"/>
      <c r="BT102" s="3"/>
      <c r="BU102" s="3"/>
      <c r="BV102" s="3"/>
      <c r="BW102" s="3"/>
      <c r="BX102" s="3"/>
      <c r="BY102" s="3"/>
      <c r="BZ102" s="3"/>
      <c r="CA102" s="3"/>
      <c r="CB102" s="3"/>
      <c r="CC102" s="3"/>
      <c r="CD102" s="3"/>
      <c r="CE102" s="3"/>
    </row>
    <row r="103" spans="1:83" ht="1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61" t="s">
        <v>457</v>
      </c>
      <c r="BB103" s="352">
        <v>4</v>
      </c>
      <c r="BC103" s="352" t="s">
        <v>458</v>
      </c>
      <c r="BD103" s="352">
        <v>0.2</v>
      </c>
      <c r="BE103" s="352">
        <v>0.5</v>
      </c>
      <c r="BF103" s="352">
        <v>0.10878599999999999</v>
      </c>
      <c r="BG103" s="352">
        <v>0.662381</v>
      </c>
      <c r="BH103" s="352">
        <v>-0.23380100000000001</v>
      </c>
      <c r="BI103" s="352">
        <v>5.7958500000000003E-2</v>
      </c>
      <c r="BJ103" s="352">
        <v>-5.5789000000000004E-3</v>
      </c>
      <c r="BK103" s="353">
        <v>2.05052E-4</v>
      </c>
      <c r="BL103" s="3"/>
      <c r="BM103" s="3"/>
      <c r="BN103" s="3"/>
      <c r="BO103" s="3"/>
      <c r="BP103" s="3"/>
      <c r="BQ103" s="3"/>
      <c r="BR103" s="3"/>
      <c r="BS103" s="3"/>
      <c r="BT103" s="3"/>
      <c r="BU103" s="3"/>
      <c r="BV103" s="3"/>
      <c r="BW103" s="3"/>
      <c r="BX103" s="3"/>
      <c r="BY103" s="3"/>
      <c r="BZ103" s="3"/>
      <c r="CA103" s="3"/>
      <c r="CB103" s="3"/>
      <c r="CC103" s="3"/>
      <c r="CD103" s="3"/>
      <c r="CE103" s="3"/>
    </row>
    <row r="104" spans="1:83" ht="1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61" t="s">
        <v>459</v>
      </c>
      <c r="BB104" s="352">
        <v>5</v>
      </c>
      <c r="BC104" s="352" t="s">
        <v>460</v>
      </c>
      <c r="BD104" s="352">
        <v>0.2</v>
      </c>
      <c r="BE104" s="352">
        <v>0.5</v>
      </c>
      <c r="BF104" s="352">
        <v>0.11409900000000001</v>
      </c>
      <c r="BG104" s="352">
        <v>0.65356199999999998</v>
      </c>
      <c r="BH104" s="352">
        <v>-0.23361499999999999</v>
      </c>
      <c r="BI104" s="352">
        <v>5.97723E-2</v>
      </c>
      <c r="BJ104" s="352">
        <v>-6.1633800000000004E-3</v>
      </c>
      <c r="BK104" s="353">
        <v>2.4283200000000001E-4</v>
      </c>
      <c r="BL104" s="3"/>
      <c r="BM104" s="3"/>
      <c r="BN104" s="3"/>
      <c r="BO104" s="3"/>
      <c r="BP104" s="3"/>
      <c r="BQ104" s="3"/>
      <c r="BR104" s="3"/>
      <c r="BS104" s="3"/>
      <c r="BT104" s="3"/>
      <c r="BU104" s="3"/>
      <c r="BV104" s="3"/>
      <c r="BW104" s="3"/>
      <c r="BX104" s="3"/>
      <c r="BY104" s="3"/>
      <c r="BZ104" s="3"/>
      <c r="CA104" s="3"/>
      <c r="CB104" s="3"/>
      <c r="CC104" s="3"/>
      <c r="CD104" s="3"/>
      <c r="CE104" s="3"/>
    </row>
    <row r="105" spans="1:83" ht="1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61" t="s">
        <v>461</v>
      </c>
      <c r="BB105" s="352">
        <v>6</v>
      </c>
      <c r="BC105" s="352" t="s">
        <v>444</v>
      </c>
      <c r="BD105" s="352">
        <v>0.2</v>
      </c>
      <c r="BE105" s="352">
        <v>0.5</v>
      </c>
      <c r="BF105" s="352">
        <v>6.3342999999999997E-2</v>
      </c>
      <c r="BG105" s="352">
        <v>0.76651199999999997</v>
      </c>
      <c r="BH105" s="352">
        <v>-0.31609700000000002</v>
      </c>
      <c r="BI105" s="352">
        <v>8.7670100000000001E-2</v>
      </c>
      <c r="BJ105" s="352">
        <v>-9.836951E-3</v>
      </c>
      <c r="BK105" s="353">
        <v>4.1676000000000001E-4</v>
      </c>
      <c r="BL105" s="3"/>
      <c r="BM105" s="3"/>
      <c r="BN105" s="3"/>
      <c r="BO105" s="3"/>
      <c r="BP105" s="3"/>
      <c r="BQ105" s="3"/>
      <c r="BR105" s="3"/>
      <c r="BS105" s="3"/>
      <c r="BT105" s="3"/>
      <c r="BU105" s="3"/>
      <c r="BV105" s="3"/>
      <c r="BW105" s="3"/>
      <c r="BX105" s="3"/>
      <c r="BY105" s="3"/>
      <c r="BZ105" s="3"/>
      <c r="CA105" s="3"/>
      <c r="CB105" s="3"/>
      <c r="CC105" s="3"/>
      <c r="CD105" s="3"/>
      <c r="CE105" s="3"/>
    </row>
    <row r="106" spans="1:83" ht="1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61" t="s">
        <v>462</v>
      </c>
      <c r="BB106" s="352">
        <v>7</v>
      </c>
      <c r="BC106" s="352" t="s">
        <v>442</v>
      </c>
      <c r="BD106" s="352">
        <v>0.2</v>
      </c>
      <c r="BE106" s="352">
        <v>0.5</v>
      </c>
      <c r="BF106" s="352">
        <v>8.1729999999999997E-2</v>
      </c>
      <c r="BG106" s="352">
        <v>0.698353</v>
      </c>
      <c r="BH106" s="352">
        <v>-0.25368299999999999</v>
      </c>
      <c r="BI106" s="352">
        <v>6.5125000000000002E-2</v>
      </c>
      <c r="BJ106" s="352">
        <v>-7.1974999999999999E-3</v>
      </c>
      <c r="BK106" s="353">
        <v>3.1245099999999999E-4</v>
      </c>
      <c r="BL106" s="3"/>
      <c r="BM106" s="3"/>
      <c r="BN106" s="3"/>
      <c r="BO106" s="3"/>
      <c r="BP106" s="3"/>
      <c r="BQ106" s="3"/>
      <c r="BR106" s="3"/>
      <c r="BS106" s="3"/>
      <c r="BT106" s="3"/>
      <c r="BU106" s="3"/>
      <c r="BV106" s="3"/>
      <c r="BW106" s="3"/>
      <c r="BX106" s="3"/>
      <c r="BY106" s="3"/>
      <c r="BZ106" s="3"/>
      <c r="CA106" s="3"/>
      <c r="CB106" s="3"/>
      <c r="CC106" s="3"/>
      <c r="CD106" s="3"/>
      <c r="CE106" s="3"/>
    </row>
    <row r="107" spans="1:83" ht="1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62"/>
      <c r="BB107" s="355"/>
      <c r="BC107" s="355"/>
      <c r="BD107" s="355"/>
      <c r="BE107" s="355"/>
      <c r="BF107" s="355"/>
      <c r="BG107" s="355"/>
      <c r="BH107" s="355"/>
      <c r="BI107" s="355"/>
      <c r="BJ107" s="355"/>
      <c r="BK107" s="355"/>
      <c r="BL107" s="3"/>
      <c r="BM107" s="3"/>
      <c r="BN107" s="3"/>
      <c r="BO107" s="3"/>
      <c r="BP107" s="3"/>
      <c r="BQ107" s="3"/>
      <c r="BR107" s="3"/>
      <c r="BS107" s="3"/>
      <c r="BT107" s="3"/>
      <c r="BU107" s="3"/>
      <c r="BV107" s="3"/>
      <c r="BW107" s="3"/>
      <c r="BX107" s="3"/>
      <c r="BY107" s="3"/>
      <c r="BZ107" s="3"/>
      <c r="CA107" s="3"/>
      <c r="CB107" s="3"/>
      <c r="CC107" s="3"/>
      <c r="CD107" s="3"/>
      <c r="CE107" s="3"/>
    </row>
    <row r="108" spans="1:83" ht="1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62"/>
      <c r="BB108" s="355"/>
      <c r="BC108" s="355"/>
      <c r="BD108" s="355"/>
      <c r="BE108" s="355"/>
      <c r="BF108" s="355"/>
      <c r="BG108" s="355"/>
      <c r="BH108" s="355"/>
      <c r="BI108" s="355"/>
      <c r="BJ108" s="355"/>
      <c r="BK108" s="355"/>
      <c r="BL108" s="3"/>
      <c r="BM108" s="3"/>
      <c r="BN108" s="3"/>
      <c r="BO108" s="3"/>
      <c r="BP108" s="3"/>
      <c r="BQ108" s="3"/>
      <c r="BR108" s="3"/>
      <c r="BS108" s="3"/>
      <c r="BT108" s="3"/>
      <c r="BU108" s="3"/>
      <c r="BV108" s="3"/>
      <c r="BW108" s="3"/>
      <c r="BX108" s="3"/>
      <c r="BY108" s="3"/>
      <c r="BZ108" s="3"/>
      <c r="CA108" s="3"/>
      <c r="CB108" s="3"/>
      <c r="CC108" s="3"/>
      <c r="CD108" s="3"/>
      <c r="CE108" s="3"/>
    </row>
    <row r="109" spans="1:83" ht="1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62"/>
      <c r="BB109" s="355"/>
      <c r="BC109" s="355"/>
      <c r="BD109" s="355"/>
      <c r="BE109" s="355"/>
      <c r="BF109" s="355"/>
      <c r="BG109" s="355"/>
      <c r="BH109" s="355"/>
      <c r="BI109" s="355"/>
      <c r="BJ109" s="355"/>
      <c r="BK109" s="363"/>
      <c r="BL109" s="3"/>
      <c r="BM109" s="3"/>
      <c r="BN109" s="3"/>
      <c r="BO109" s="3"/>
      <c r="BP109" s="3"/>
      <c r="BQ109" s="3"/>
      <c r="BR109" s="3"/>
      <c r="BS109" s="3"/>
      <c r="BT109" s="3"/>
      <c r="BU109" s="3"/>
      <c r="BV109" s="3"/>
      <c r="BW109" s="3"/>
      <c r="BX109" s="3"/>
      <c r="BY109" s="3"/>
      <c r="BZ109" s="3"/>
      <c r="CA109" s="3"/>
      <c r="CB109" s="3"/>
      <c r="CC109" s="3"/>
      <c r="CD109" s="3"/>
      <c r="CE109" s="3"/>
    </row>
    <row r="110" spans="1:83" ht="1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62"/>
      <c r="BB110" s="355"/>
      <c r="BC110" s="355"/>
      <c r="BD110" s="355"/>
      <c r="BE110" s="355"/>
      <c r="BF110" s="355"/>
      <c r="BG110" s="355"/>
      <c r="BH110" s="355"/>
      <c r="BI110" s="355"/>
      <c r="BJ110" s="355"/>
      <c r="BK110" s="363"/>
      <c r="BL110" s="3"/>
      <c r="BM110" s="3"/>
      <c r="BN110" s="3"/>
      <c r="BO110" s="3"/>
      <c r="BP110" s="3"/>
      <c r="BQ110" s="3"/>
      <c r="BR110" s="3"/>
      <c r="BS110" s="3"/>
      <c r="BT110" s="3"/>
      <c r="BU110" s="3"/>
      <c r="BV110" s="3"/>
      <c r="BW110" s="3"/>
      <c r="BX110" s="3"/>
      <c r="BY110" s="3"/>
      <c r="BZ110" s="3"/>
      <c r="CA110" s="3"/>
      <c r="CB110" s="3"/>
      <c r="CC110" s="3"/>
      <c r="CD110" s="3"/>
      <c r="CE110" s="3"/>
    </row>
    <row r="111" spans="1:83" ht="1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62"/>
      <c r="BB111" s="355"/>
      <c r="BC111" s="355"/>
      <c r="BD111" s="355"/>
      <c r="BE111" s="355"/>
      <c r="BF111" s="355"/>
      <c r="BG111" s="355"/>
      <c r="BH111" s="355"/>
      <c r="BI111" s="355"/>
      <c r="BJ111" s="355"/>
      <c r="BK111" s="363"/>
      <c r="BL111" s="3"/>
      <c r="BM111" s="3"/>
      <c r="BN111" s="3"/>
      <c r="BO111" s="3"/>
      <c r="BP111" s="3"/>
      <c r="BQ111" s="3"/>
      <c r="BR111" s="3"/>
      <c r="BS111" s="3"/>
      <c r="BT111" s="3"/>
      <c r="BU111" s="3"/>
      <c r="BV111" s="3"/>
      <c r="BW111" s="3"/>
      <c r="BX111" s="3"/>
      <c r="BY111" s="3"/>
      <c r="BZ111" s="3"/>
      <c r="CA111" s="3"/>
      <c r="CB111" s="3"/>
      <c r="CC111" s="3"/>
      <c r="CD111" s="3"/>
      <c r="CE111" s="3"/>
    </row>
    <row r="112" spans="1:83" ht="1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62"/>
      <c r="BB112" s="355"/>
      <c r="BC112" s="355"/>
      <c r="BD112" s="355"/>
      <c r="BE112" s="355"/>
      <c r="BF112" s="355"/>
      <c r="BG112" s="355"/>
      <c r="BH112" s="355"/>
      <c r="BI112" s="355"/>
      <c r="BJ112" s="355"/>
      <c r="BK112" s="363"/>
      <c r="BL112" s="3"/>
      <c r="BM112" s="3"/>
      <c r="BN112" s="3"/>
      <c r="BO112" s="3"/>
      <c r="BP112" s="3"/>
      <c r="BQ112" s="3"/>
      <c r="BR112" s="3"/>
      <c r="BS112" s="3"/>
      <c r="BT112" s="3"/>
      <c r="BU112" s="3"/>
      <c r="BV112" s="3"/>
      <c r="BW112" s="3"/>
      <c r="BX112" s="3"/>
      <c r="BY112" s="3"/>
      <c r="BZ112" s="3"/>
      <c r="CA112" s="3"/>
      <c r="CB112" s="3"/>
      <c r="CC112" s="3"/>
      <c r="CD112" s="3"/>
      <c r="CE112" s="3"/>
    </row>
    <row r="113" spans="1:83" ht="1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62"/>
      <c r="BB113" s="355"/>
      <c r="BC113" s="355"/>
      <c r="BD113" s="355"/>
      <c r="BE113" s="355"/>
      <c r="BF113" s="355"/>
      <c r="BG113" s="355"/>
      <c r="BH113" s="355"/>
      <c r="BI113" s="355"/>
      <c r="BJ113" s="355"/>
      <c r="BK113" s="363"/>
      <c r="BL113" s="3"/>
      <c r="BM113" s="3"/>
      <c r="BN113" s="3"/>
      <c r="BO113" s="3"/>
      <c r="BP113" s="3"/>
      <c r="BQ113" s="3"/>
      <c r="BR113" s="3"/>
      <c r="BS113" s="3"/>
      <c r="BT113" s="3"/>
      <c r="BU113" s="3"/>
      <c r="BV113" s="3"/>
      <c r="BW113" s="3"/>
      <c r="BX113" s="3"/>
      <c r="BY113" s="3"/>
      <c r="BZ113" s="3"/>
      <c r="CA113" s="3"/>
      <c r="CB113" s="3"/>
      <c r="CC113" s="3"/>
      <c r="CD113" s="3"/>
      <c r="CE113" s="3"/>
    </row>
    <row r="114" spans="1:83" ht="1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64"/>
      <c r="BB114" s="355"/>
      <c r="BC114" s="355"/>
      <c r="BD114" s="355"/>
      <c r="BE114" s="355"/>
      <c r="BF114" s="355"/>
      <c r="BG114" s="355"/>
      <c r="BH114" s="355"/>
      <c r="BI114" s="355"/>
      <c r="BJ114" s="355"/>
      <c r="BK114" s="363"/>
      <c r="BL114" s="3"/>
      <c r="BM114" s="3"/>
      <c r="BN114" s="3"/>
      <c r="BO114" s="3"/>
      <c r="BP114" s="3"/>
      <c r="BQ114" s="3"/>
      <c r="BR114" s="3"/>
      <c r="BS114" s="3"/>
      <c r="BT114" s="3"/>
      <c r="BU114" s="3"/>
      <c r="BV114" s="3"/>
      <c r="BW114" s="3"/>
      <c r="BX114" s="3"/>
      <c r="BY114" s="3"/>
      <c r="BZ114" s="3"/>
      <c r="CA114" s="3"/>
      <c r="CB114" s="3"/>
      <c r="CC114" s="3"/>
      <c r="CD114" s="3"/>
      <c r="CE114" s="3"/>
    </row>
    <row r="115" spans="1:83" ht="1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64"/>
      <c r="BB115" s="355"/>
      <c r="BC115" s="355"/>
      <c r="BD115" s="355"/>
      <c r="BE115" s="355"/>
      <c r="BF115" s="355"/>
      <c r="BG115" s="355"/>
      <c r="BH115" s="355"/>
      <c r="BI115" s="355"/>
      <c r="BJ115" s="355"/>
      <c r="BK115" s="363"/>
      <c r="BL115" s="3"/>
      <c r="BM115" s="3"/>
      <c r="BN115" s="3"/>
      <c r="BO115" s="3"/>
      <c r="BP115" s="3"/>
      <c r="BQ115" s="3"/>
      <c r="BR115" s="3"/>
      <c r="BS115" s="3"/>
      <c r="BT115" s="3"/>
      <c r="BU115" s="3"/>
      <c r="BV115" s="3"/>
      <c r="BW115" s="3"/>
      <c r="BX115" s="3"/>
      <c r="BY115" s="3"/>
      <c r="BZ115" s="3"/>
      <c r="CA115" s="3"/>
      <c r="CB115" s="3"/>
      <c r="CC115" s="3"/>
      <c r="CD115" s="3"/>
      <c r="CE115" s="3"/>
    </row>
    <row r="116" spans="1:83" ht="1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64"/>
      <c r="BB116" s="355"/>
      <c r="BC116" s="355"/>
      <c r="BD116" s="355"/>
      <c r="BE116" s="355"/>
      <c r="BF116" s="355"/>
      <c r="BG116" s="355"/>
      <c r="BH116" s="355"/>
      <c r="BI116" s="355"/>
      <c r="BJ116" s="355"/>
      <c r="BK116" s="363"/>
      <c r="BL116" s="3"/>
      <c r="BM116" s="3"/>
      <c r="BN116" s="3"/>
      <c r="BO116" s="3"/>
      <c r="BP116" s="3"/>
      <c r="BQ116" s="3"/>
      <c r="BR116" s="3"/>
      <c r="BS116" s="3"/>
      <c r="BT116" s="3"/>
      <c r="BU116" s="3"/>
      <c r="BV116" s="3"/>
      <c r="BW116" s="3"/>
      <c r="BX116" s="3"/>
      <c r="BY116" s="3"/>
      <c r="BZ116" s="3"/>
      <c r="CA116" s="3"/>
      <c r="CB116" s="3"/>
      <c r="CC116" s="3"/>
      <c r="CD116" s="3"/>
      <c r="CE116" s="3"/>
    </row>
    <row r="117" spans="1:83" ht="1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64"/>
      <c r="BB117" s="355"/>
      <c r="BC117" s="355"/>
      <c r="BD117" s="355"/>
      <c r="BE117" s="355"/>
      <c r="BF117" s="355"/>
      <c r="BG117" s="355"/>
      <c r="BH117" s="355"/>
      <c r="BI117" s="355"/>
      <c r="BJ117" s="355"/>
      <c r="BK117" s="363"/>
      <c r="BL117" s="3"/>
      <c r="BM117" s="3"/>
      <c r="BN117" s="3"/>
      <c r="BO117" s="3"/>
      <c r="BP117" s="3"/>
      <c r="BQ117" s="3"/>
      <c r="BR117" s="3"/>
      <c r="BS117" s="3"/>
      <c r="BT117" s="3"/>
      <c r="BU117" s="3"/>
      <c r="BV117" s="3"/>
      <c r="BW117" s="3"/>
      <c r="BX117" s="3"/>
      <c r="BY117" s="3"/>
      <c r="BZ117" s="3"/>
      <c r="CA117" s="3"/>
      <c r="CB117" s="3"/>
      <c r="CC117" s="3"/>
      <c r="CD117" s="3"/>
      <c r="CE117" s="3"/>
    </row>
    <row r="118" spans="1:83" ht="1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64"/>
      <c r="BB118" s="355"/>
      <c r="BC118" s="355"/>
      <c r="BD118" s="355"/>
      <c r="BE118" s="355"/>
      <c r="BF118" s="355"/>
      <c r="BG118" s="355"/>
      <c r="BH118" s="355"/>
      <c r="BI118" s="355"/>
      <c r="BJ118" s="355"/>
      <c r="BK118" s="363"/>
      <c r="BL118" s="3"/>
      <c r="BM118" s="3"/>
      <c r="BN118" s="3"/>
      <c r="BO118" s="3"/>
      <c r="BP118" s="3"/>
      <c r="BQ118" s="3"/>
      <c r="BR118" s="3"/>
      <c r="BS118" s="3"/>
      <c r="BT118" s="3"/>
      <c r="BU118" s="3"/>
      <c r="BV118" s="3"/>
      <c r="BW118" s="3"/>
      <c r="BX118" s="3"/>
      <c r="BY118" s="3"/>
      <c r="BZ118" s="3"/>
      <c r="CA118" s="3"/>
      <c r="CB118" s="3"/>
      <c r="CC118" s="3"/>
      <c r="CD118" s="3"/>
      <c r="CE118" s="3"/>
    </row>
    <row r="119" spans="1:83" ht="1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64"/>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row>
    <row r="120" spans="1:83" ht="1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64"/>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row>
    <row r="121" spans="1:83" ht="1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64"/>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row>
    <row r="122" spans="1:83" ht="1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64"/>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row>
    <row r="123" spans="1:83" ht="1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64"/>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row>
    <row r="124" spans="1:83" ht="1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64"/>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row>
    <row r="125" spans="1:83" ht="1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64"/>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row>
    <row r="126" spans="1:83" ht="1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64"/>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row>
    <row r="127" spans="1:83" ht="1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64"/>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row>
    <row r="128" spans="1:83" ht="1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64"/>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row>
    <row r="129" spans="1:83" ht="1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64"/>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row>
    <row r="130" spans="1:83" ht="1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64"/>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row>
    <row r="131" spans="1:83" ht="1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64"/>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row>
    <row r="132" spans="1:83" ht="1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6"/>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row>
    <row r="133" spans="1:83" ht="1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6"/>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row>
    <row r="134" spans="1:83" ht="1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6"/>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row>
    <row r="135" spans="1:83" ht="1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6"/>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row>
    <row r="136" spans="1:83" ht="1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6"/>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row>
    <row r="137" spans="1:83" ht="1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6"/>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row>
    <row r="138" spans="1:83" ht="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6"/>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row>
    <row r="139" spans="1:83" ht="1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6"/>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row>
    <row r="140" spans="1:83" ht="1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6"/>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row>
    <row r="141" spans="1:83" ht="1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6"/>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row>
    <row r="142" spans="1:83" ht="1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6"/>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row>
    <row r="143" spans="1:83" ht="1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6"/>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row>
    <row r="144" spans="1:83" ht="12.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6"/>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row>
    <row r="145" spans="1:83" ht="12.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6"/>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row>
    <row r="146" spans="1:83" ht="12.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6"/>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row>
    <row r="147" spans="1:83" ht="12.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6"/>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row>
    <row r="148" spans="1:83" ht="12.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6"/>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row>
    <row r="149" spans="1:83" ht="12.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6"/>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row>
    <row r="150" spans="1:83" ht="12.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6"/>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row>
    <row r="151" spans="1:83" ht="12.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6"/>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row>
    <row r="152" spans="1:83" ht="12.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6"/>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row>
    <row r="153" spans="1:83" ht="12.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6"/>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row>
    <row r="154" spans="1:83" ht="12.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6"/>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row>
    <row r="155" spans="1:83" ht="12.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6"/>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row>
    <row r="156" spans="1:83" ht="12.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6"/>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row>
    <row r="157" spans="1:83" ht="12.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6"/>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row>
    <row r="158" spans="1:83" ht="12.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6"/>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row>
    <row r="159" spans="1:83" ht="12.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6"/>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row>
    <row r="160" spans="1:83" ht="12.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6"/>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row>
    <row r="161" spans="1:83" ht="12.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6"/>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row>
    <row r="162" spans="1:83" ht="12.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6"/>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row>
    <row r="163" spans="1:83" ht="12.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6"/>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row>
    <row r="164" spans="1:83" ht="12.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6"/>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row>
    <row r="165" spans="1:83" ht="12.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6"/>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row>
    <row r="166" spans="1:83" ht="12.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6"/>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row>
    <row r="167" spans="1:83" ht="12.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6"/>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row>
    <row r="168" spans="1:83" ht="12.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6"/>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row>
    <row r="169" spans="1:83" ht="12.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6"/>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row>
    <row r="170" spans="1:83" ht="12.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6"/>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row>
    <row r="171" spans="1:83" ht="12.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6"/>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row>
    <row r="172" spans="1:83" ht="12.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6"/>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row>
    <row r="173" spans="1:83" ht="12.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6"/>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row>
    <row r="174" spans="1:83" ht="12.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6"/>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row>
    <row r="175" spans="1:83" ht="12.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6"/>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row>
    <row r="176" spans="1:83" ht="12.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6"/>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row>
    <row r="177" spans="1:83" ht="12.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6"/>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row>
    <row r="178" spans="1:83" ht="12.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6"/>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row>
    <row r="179" spans="1:83" ht="12.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6"/>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row>
    <row r="180" spans="1:83" ht="12.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6"/>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row>
    <row r="181" spans="1:83" ht="12.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6"/>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row>
    <row r="182" spans="1:83" ht="12.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6"/>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row>
    <row r="183" spans="1:83" ht="12.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6"/>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row>
    <row r="184" spans="1:83" ht="12.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6"/>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row>
    <row r="185" spans="1:83" ht="12.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6"/>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row>
    <row r="186" spans="1:83" ht="12.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6"/>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row>
    <row r="187" spans="1:83" ht="12.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6"/>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row>
    <row r="188" spans="1:83" ht="12.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6"/>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row>
    <row r="189" spans="1:83" ht="12.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6"/>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row>
    <row r="190" spans="1:83" ht="12.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6"/>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row>
    <row r="191" spans="1:83" ht="12.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6"/>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row>
    <row r="192" spans="1:83" ht="12.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6"/>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row>
    <row r="193" spans="1:83" ht="12.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6"/>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row>
    <row r="194" spans="1:83" ht="12.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6"/>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row>
    <row r="195" spans="1:83" ht="12.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6"/>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row>
    <row r="196" spans="1:83" ht="12.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6"/>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row>
    <row r="197" spans="1:83" ht="12.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6"/>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row>
    <row r="198" spans="1:83" ht="12.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6"/>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row>
    <row r="199" spans="1:83" ht="12.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6"/>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row>
    <row r="200" spans="1:83" ht="12.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6"/>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row>
    <row r="201" spans="1:83" ht="12.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6"/>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row>
    <row r="202" spans="1:83" ht="12.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6"/>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row>
    <row r="203" spans="1:83" ht="12.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6"/>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row>
    <row r="204" spans="1:83" ht="12.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6"/>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row>
    <row r="205" spans="1:83" ht="12.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6"/>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row>
    <row r="206" spans="1:83" ht="12.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6"/>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row>
    <row r="207" spans="1:83" ht="12.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6"/>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row>
    <row r="208" spans="1:83" ht="12.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6"/>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row>
    <row r="209" spans="1:83" ht="12.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6"/>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row>
    <row r="210" spans="1:83" ht="12.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6"/>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row>
    <row r="211" spans="1:83" ht="12.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6"/>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row>
    <row r="212" spans="1:83" ht="12.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6"/>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row>
    <row r="213" spans="1:83" ht="12.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6"/>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row>
    <row r="214" spans="1:83" ht="12.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6"/>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row>
    <row r="215" spans="1:83" ht="12.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6"/>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row>
    <row r="216" spans="1:83" ht="12.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6"/>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row>
    <row r="217" spans="1:83" ht="12.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6"/>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row>
    <row r="218" spans="1:83" ht="12.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6"/>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row>
    <row r="219" spans="1:83" ht="12.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6"/>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row>
    <row r="220" spans="1:83" ht="12.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6"/>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row>
    <row r="221" spans="1:83" ht="12.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6"/>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row>
    <row r="222" spans="1:83" ht="12.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6"/>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row>
    <row r="223" spans="1:83" ht="12.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6"/>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row>
    <row r="224" spans="1:83" ht="12.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6"/>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row>
    <row r="225" spans="1:83" ht="12.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6"/>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row>
    <row r="226" spans="1:83" ht="12.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6"/>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row>
    <row r="227" spans="1:83" ht="12.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6"/>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row>
    <row r="228" spans="1:83" ht="12.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6"/>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row>
    <row r="229" spans="1:83" ht="12.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6"/>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row>
    <row r="230" spans="1:83" ht="12.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6"/>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row>
    <row r="231" spans="1:83" ht="12.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6"/>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row>
    <row r="232" spans="1:83" ht="12.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6"/>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row>
    <row r="233" spans="1:83" ht="12.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6"/>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row>
    <row r="234" spans="1:83" ht="12.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6"/>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row>
    <row r="235" spans="1:83" ht="12.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6"/>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row>
    <row r="236" spans="1:83" ht="12.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6"/>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row>
    <row r="237" spans="1:83" ht="12.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6"/>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row>
    <row r="238" spans="1:83" ht="12.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6"/>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row>
    <row r="239" spans="1:83" ht="12.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6"/>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row>
    <row r="240" spans="1:83" ht="12.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6"/>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row>
    <row r="241" spans="1:83" ht="12.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6"/>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row>
    <row r="242" spans="1:83" ht="12.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6"/>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row>
    <row r="243" spans="1:83" ht="12.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6"/>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row>
    <row r="244" spans="1:83" ht="12.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6"/>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row>
    <row r="245" spans="1:83" ht="12.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6"/>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row>
    <row r="246" spans="1:83" ht="12.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6"/>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row>
    <row r="247" spans="1:83" ht="12.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6"/>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row>
    <row r="248" spans="1:83" ht="12.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6"/>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row>
    <row r="249" spans="1:83" ht="12.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6"/>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row>
    <row r="250" spans="1:83" ht="12.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6"/>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row>
    <row r="251" spans="1:83" ht="12.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6"/>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row>
    <row r="252" spans="1:83" ht="12.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6"/>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row>
    <row r="253" spans="1:83" ht="12.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6"/>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row>
    <row r="254" spans="1:83" ht="12.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6"/>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row>
    <row r="255" spans="1:83" ht="12.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6"/>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row>
    <row r="256" spans="1:83" ht="12.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6"/>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row>
    <row r="257" spans="1:83" ht="12.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6"/>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row>
    <row r="258" spans="1:83" ht="12.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6"/>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row>
    <row r="259" spans="1:83" ht="12.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6"/>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row>
    <row r="260" spans="1:83" ht="12.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6"/>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row>
    <row r="261" spans="1:83" ht="12.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6"/>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row>
    <row r="262" spans="1:83" ht="12.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6"/>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row>
    <row r="263" spans="1:83" ht="12.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6"/>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row>
    <row r="264" spans="1:83" ht="12.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6"/>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row>
    <row r="265" spans="1:83" ht="12.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6"/>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row>
    <row r="266" spans="1:83" ht="12.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6"/>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row>
    <row r="267" spans="1:83" ht="12.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6"/>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row>
    <row r="268" spans="1:83" ht="12.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6"/>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row>
    <row r="269" spans="1:83" ht="12.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6"/>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row>
    <row r="270" spans="1:83" ht="12.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6"/>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row>
    <row r="271" spans="1:83" ht="12.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6"/>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row>
    <row r="272" spans="1:83" ht="12.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6"/>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row>
    <row r="273" spans="1:83" ht="12.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6"/>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row>
    <row r="274" spans="1:83" ht="12.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6"/>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row>
    <row r="275" spans="1:83" ht="12.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6"/>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row>
    <row r="276" spans="1:83" ht="12.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6"/>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row>
    <row r="277" spans="1:83" ht="12.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6"/>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row>
    <row r="278" spans="1:83" ht="12.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6"/>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row>
    <row r="279" spans="1:83" ht="12.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6"/>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row>
    <row r="280" spans="1:83" ht="12.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6"/>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row>
    <row r="281" spans="1:83" ht="12.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6"/>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row>
    <row r="282" spans="1:83" ht="12.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6"/>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row>
    <row r="283" spans="1:83" ht="12.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6"/>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row>
    <row r="284" spans="1:83" ht="12.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6"/>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row>
    <row r="285" spans="1:83" ht="12.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6"/>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row>
    <row r="286" spans="1:83" ht="12.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6"/>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row>
    <row r="287" spans="1:83" ht="12.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6"/>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row>
    <row r="288" spans="1:83" ht="12.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6"/>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row>
    <row r="289" spans="1:83" ht="12.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6"/>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row>
    <row r="290" spans="1:83" ht="12.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6"/>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row>
    <row r="291" spans="1:83" ht="12.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6"/>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row>
    <row r="292" spans="1:83" ht="12.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6"/>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row>
    <row r="293" spans="1:83" ht="12.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6"/>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row>
    <row r="294" spans="1:83" ht="12.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6"/>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row>
    <row r="295" spans="1:83" ht="12.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6"/>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row>
    <row r="296" spans="1:83" ht="12.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6"/>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row>
    <row r="297" spans="1:83" ht="12.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6"/>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row>
    <row r="298" spans="1:83" ht="12.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6"/>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row>
    <row r="299" spans="1:83" ht="12.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6"/>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row>
    <row r="300" spans="1:83" ht="12.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6"/>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row>
    <row r="301" spans="1:83" ht="12.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6"/>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row>
    <row r="302" spans="1:83" ht="12.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6"/>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row>
    <row r="303" spans="1:83" ht="12.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6"/>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row>
    <row r="304" spans="1:83" ht="12.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6"/>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row>
    <row r="305" spans="1:83" ht="12.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6"/>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row>
    <row r="306" spans="1:83" ht="12.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6"/>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row>
    <row r="307" spans="1:83" ht="12.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6"/>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row>
    <row r="308" spans="1:83" ht="12.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6"/>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row>
    <row r="309" spans="1:83" ht="12.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6"/>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row>
    <row r="310" spans="1:83" ht="12.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6"/>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row>
    <row r="311" spans="1:83" ht="12.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6"/>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row>
    <row r="312" spans="1:83" ht="12.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6"/>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row>
    <row r="313" spans="1:83" ht="12.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6"/>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row>
    <row r="314" spans="1:83" ht="12.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6"/>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row>
    <row r="315" spans="1:83" ht="12.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6"/>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row>
    <row r="316" spans="1:83" ht="12.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6"/>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row>
    <row r="317" spans="1:83" ht="12.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6"/>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row>
    <row r="318" spans="1:83" ht="12.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6"/>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row>
    <row r="319" spans="1:83" ht="12.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6"/>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row>
    <row r="320" spans="1:83" ht="12.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6"/>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row>
    <row r="321" spans="1:83" ht="12.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6"/>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row>
    <row r="322" spans="1:83" ht="12.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6"/>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row>
    <row r="323" spans="1:83" ht="12.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6"/>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row>
    <row r="324" spans="1:83" ht="12.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6"/>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row>
    <row r="325" spans="1:83" ht="12.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6"/>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row>
    <row r="326" spans="1:83" ht="12.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6"/>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row>
    <row r="327" spans="1:83" ht="12.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6"/>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row>
    <row r="328" spans="1:83" ht="12.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6"/>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row>
    <row r="329" spans="1:83" ht="12.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6"/>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row>
    <row r="330" spans="1:83" ht="12.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6"/>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row>
    <row r="331" spans="1:83" ht="12.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6"/>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row>
    <row r="332" spans="1:83" ht="12.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6"/>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row>
    <row r="333" spans="1:83" ht="12.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6"/>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row>
    <row r="334" spans="1:83" ht="12.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6"/>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row>
    <row r="335" spans="1:83" ht="12.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6"/>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row>
    <row r="336" spans="1:83" ht="12.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6"/>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row>
    <row r="337" spans="1:83" ht="12.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6"/>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row>
    <row r="338" spans="1:83" ht="12.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6"/>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row>
    <row r="339" spans="1:83" ht="12.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6"/>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row>
    <row r="340" spans="1:83" ht="12.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6"/>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row>
    <row r="341" spans="1:83" ht="12.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6"/>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row>
    <row r="342" spans="1:83" ht="12.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6"/>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row>
    <row r="343" spans="1:83" ht="12.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6"/>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row>
    <row r="344" spans="1:83" ht="12.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6"/>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row>
    <row r="345" spans="1:83" ht="12.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6"/>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row>
    <row r="346" spans="1:83" ht="12.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6"/>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row>
    <row r="347" spans="1:83" ht="12.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6"/>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row>
    <row r="348" spans="1:83" ht="12.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6"/>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row>
    <row r="349" spans="1:83" ht="12.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6"/>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row>
    <row r="350" spans="1:83" ht="12.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6"/>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row>
    <row r="351" spans="1:83" ht="12.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6"/>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row>
    <row r="352" spans="1:83" ht="12.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6"/>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row>
    <row r="353" spans="1:83" ht="12.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6"/>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row>
    <row r="354" spans="1:83" ht="12.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6"/>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row>
    <row r="355" spans="1:83" ht="12.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6"/>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row>
    <row r="356" spans="1:83" ht="12.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6"/>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row>
    <row r="357" spans="1:83" ht="12.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6"/>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row>
    <row r="358" spans="1:83" ht="12.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6"/>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row>
    <row r="359" spans="1:83" ht="12.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6"/>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row>
    <row r="360" spans="1:83" ht="12.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6"/>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row>
    <row r="361" spans="1:83" ht="12.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6"/>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row>
    <row r="362" spans="1:83" ht="12.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6"/>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row>
    <row r="363" spans="1:8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6"/>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row>
    <row r="364" spans="1:83" ht="12.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6"/>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row>
    <row r="365" spans="1:83" ht="12.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6"/>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row>
    <row r="366" spans="1:83" ht="12.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6"/>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row>
    <row r="367" spans="1:83" ht="12.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6"/>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row>
    <row r="368" spans="1:83" ht="12.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6"/>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row>
    <row r="369" spans="1:83" ht="12.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6"/>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row>
    <row r="370" spans="1:83" ht="12.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6"/>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row>
    <row r="371" spans="1:83" ht="12.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6"/>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row>
    <row r="372" spans="1:83" ht="12.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6"/>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row>
    <row r="373" spans="1:83" ht="12.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6"/>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row>
    <row r="374" spans="1:83" ht="12.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6"/>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row>
    <row r="375" spans="1:83" ht="12.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6"/>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row>
    <row r="376" spans="1:83" ht="12.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6"/>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row>
    <row r="377" spans="1:83" ht="12.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6"/>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row>
    <row r="378" spans="1:83" ht="12.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6"/>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row>
    <row r="379" spans="1:83" ht="12.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6"/>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row>
    <row r="380" spans="1:83" ht="12.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6"/>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row>
    <row r="381" spans="1:83" ht="12.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6"/>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row>
    <row r="382" spans="1:83" ht="12.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6"/>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row>
    <row r="383" spans="1:83" ht="12.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6"/>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row>
    <row r="384" spans="1:83" ht="12.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6"/>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row>
    <row r="385" spans="1:83" ht="12.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6"/>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row>
    <row r="386" spans="1:83" ht="12.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6"/>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row>
    <row r="387" spans="1:83" ht="12.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6"/>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row>
    <row r="388" spans="1:83" ht="12.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6"/>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row>
    <row r="389" spans="1:83" ht="12.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6"/>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row>
    <row r="390" spans="1:83" ht="12.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6"/>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row>
    <row r="391" spans="1:83" ht="12.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6"/>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row>
    <row r="392" spans="1:83" ht="12.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6"/>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row>
    <row r="393" spans="1:83" ht="12.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6"/>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row>
    <row r="394" spans="1:83" ht="12.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6"/>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row>
    <row r="395" spans="1:83" ht="12.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6"/>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row>
    <row r="396" spans="1:83" ht="12.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6"/>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row>
    <row r="397" spans="1:83" ht="12.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6"/>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row>
    <row r="398" spans="1:83" ht="12.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6"/>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row>
    <row r="399" spans="1:83" ht="12.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6"/>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row>
    <row r="400" spans="1:83" ht="12.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6"/>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row>
    <row r="401" spans="1:83" ht="12.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6"/>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row>
    <row r="402" spans="1:83" ht="12.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6"/>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row>
    <row r="403" spans="1:83" ht="12.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6"/>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row>
    <row r="404" spans="1:83" ht="12.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6"/>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row>
    <row r="405" spans="1:83" ht="12.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6"/>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row>
    <row r="406" spans="1:83" ht="12.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6"/>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row>
    <row r="407" spans="1:83" ht="12.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6"/>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row>
    <row r="408" spans="1:83" ht="12.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6"/>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row>
    <row r="409" spans="1:83" ht="12.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6"/>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row>
    <row r="410" spans="1:83" ht="12.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6"/>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row>
    <row r="411" spans="1:83" ht="12.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6"/>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row>
    <row r="412" spans="1:83" ht="12.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6"/>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row>
    <row r="413" spans="1:83" ht="12.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6"/>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row>
    <row r="414" spans="1:83" ht="12.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6"/>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row>
    <row r="415" spans="1:83" ht="12.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6"/>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row>
    <row r="416" spans="1:83" ht="12.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6"/>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row>
    <row r="417" spans="1:83" ht="12.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6"/>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row>
    <row r="418" spans="1:83" ht="12.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6"/>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row>
    <row r="419" spans="1:83" ht="12.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6"/>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row>
    <row r="420" spans="1:83" ht="12.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6"/>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row>
    <row r="421" spans="1:83" ht="12.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6"/>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row>
    <row r="422" spans="1:83" ht="12.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6"/>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row>
    <row r="423" spans="1:83" ht="12.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6"/>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row>
    <row r="424" spans="1:83" ht="12.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6"/>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row>
    <row r="425" spans="1:83" ht="12.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6"/>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row>
    <row r="426" spans="1:83" ht="12.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6"/>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row>
    <row r="427" spans="1:83" ht="12.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6"/>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row>
    <row r="428" spans="1:83" ht="12.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6"/>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row>
    <row r="429" spans="1:83" ht="12.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6"/>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row>
    <row r="430" spans="1:83" ht="12.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6"/>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row>
    <row r="431" spans="1:83" ht="12.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6"/>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row>
    <row r="432" spans="1:83" ht="12.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6"/>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row>
    <row r="433" spans="1:83" ht="12.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6"/>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row>
    <row r="434" spans="1:83" ht="12.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6"/>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row>
    <row r="435" spans="1:83" ht="12.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6"/>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row>
    <row r="436" spans="1:83" ht="12.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6"/>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row>
    <row r="437" spans="1:83" ht="12.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6"/>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row>
    <row r="438" spans="1:83" ht="12.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6"/>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row>
    <row r="439" spans="1:83" ht="12.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6"/>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row>
    <row r="440" spans="1:83" ht="12.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6"/>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row>
    <row r="441" spans="1:83" ht="12.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6"/>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row>
    <row r="442" spans="1:83" ht="12.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6"/>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row>
    <row r="443" spans="1:83" ht="12.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6"/>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row>
    <row r="444" spans="1:83" ht="12.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6"/>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row>
    <row r="445" spans="1:83" ht="12.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6"/>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row>
    <row r="446" spans="1:83" ht="12.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6"/>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row>
    <row r="447" spans="1:83" ht="12.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6"/>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row>
    <row r="448" spans="1:83" ht="12.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6"/>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row>
    <row r="449" spans="1:83" ht="12.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row>
    <row r="450" spans="1:83" ht="12.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6"/>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row>
    <row r="451" spans="1:83" ht="12.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6"/>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row>
    <row r="452" spans="1:83" ht="12.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6"/>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row>
    <row r="453" spans="1:83" ht="12.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6"/>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row>
    <row r="454" spans="1:83" ht="12.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6"/>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row>
    <row r="455" spans="1:83" ht="12.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6"/>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row>
    <row r="456" spans="1:83" ht="12.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6"/>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row>
    <row r="457" spans="1:83" ht="12.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6"/>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row>
    <row r="458" spans="1:83" ht="12.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6"/>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row>
    <row r="459" spans="1:83" ht="12.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6"/>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row>
    <row r="460" spans="1:83" ht="12.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6"/>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row>
    <row r="461" spans="1:83" ht="12.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6"/>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row>
    <row r="462" spans="1:83" ht="12.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6"/>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row>
    <row r="463" spans="1:83" ht="12.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6"/>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row>
    <row r="464" spans="1:83" ht="12.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6"/>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row>
    <row r="465" spans="1:83" ht="12.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6"/>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row>
    <row r="466" spans="1:83" ht="12.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6"/>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row>
    <row r="467" spans="1:83" ht="12.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6"/>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row>
    <row r="468" spans="1:83" ht="12.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6"/>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row>
    <row r="469" spans="1:83" ht="12.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6"/>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row>
    <row r="470" spans="1:83" ht="12.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6"/>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row>
    <row r="471" spans="1:83" ht="12.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6"/>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row>
    <row r="472" spans="1:83" ht="12.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6"/>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row>
    <row r="473" spans="1:83" ht="12.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6"/>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row>
    <row r="474" spans="1:83" ht="12.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6"/>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row>
    <row r="475" spans="1:83" ht="12.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6"/>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row>
    <row r="476" spans="1:83" ht="12.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6"/>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row>
    <row r="477" spans="1:83" ht="12.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6"/>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row>
    <row r="478" spans="1:83" ht="12.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6"/>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row>
    <row r="479" spans="1:83" ht="12.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6"/>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row>
    <row r="480" spans="1:83" ht="12.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6"/>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row>
    <row r="481" spans="1:83" ht="12.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6"/>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row>
    <row r="482" spans="1:83" ht="12.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6"/>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row>
    <row r="483" spans="1:83" ht="12.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6"/>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row>
    <row r="484" spans="1:83" ht="12.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6"/>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row>
    <row r="485" spans="1:83" ht="12.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6"/>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row>
    <row r="486" spans="1:83" ht="12.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6"/>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row>
    <row r="487" spans="1:83" ht="12.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6"/>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row>
    <row r="488" spans="1:83" ht="12.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6"/>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row>
    <row r="489" spans="1:83" ht="12.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6"/>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row>
    <row r="490" spans="1:83" ht="12.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6"/>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row>
    <row r="491" spans="1:83" ht="12.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6"/>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row>
    <row r="492" spans="1:83" ht="12.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6"/>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row>
    <row r="493" spans="1:83" ht="12.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6"/>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row>
    <row r="494" spans="1:83" ht="12.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6"/>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row>
    <row r="495" spans="1:83" ht="12.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6"/>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row>
    <row r="496" spans="1:83" ht="12.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6"/>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row>
    <row r="497" spans="1:83" ht="12.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6"/>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row>
    <row r="498" spans="1:83" ht="12.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6"/>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row>
    <row r="499" spans="1:83" ht="12.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6"/>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row>
    <row r="500" spans="1:83" ht="12.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6"/>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row>
    <row r="501" spans="1:83" ht="12.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6"/>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row>
    <row r="502" spans="1:83" ht="12.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6"/>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row>
    <row r="503" spans="1:83" ht="12.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6"/>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row>
    <row r="504" spans="1:83" ht="12.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6"/>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row>
    <row r="505" spans="1:83" ht="12.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6"/>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row>
    <row r="506" spans="1:83" ht="12.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6"/>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row>
    <row r="507" spans="1:83" ht="12.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6"/>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row>
    <row r="508" spans="1:83" ht="12.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6"/>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row>
    <row r="509" spans="1:83" ht="12.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6"/>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row>
    <row r="510" spans="1:83" ht="12.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6"/>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row>
    <row r="511" spans="1:83" ht="12.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6"/>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row>
    <row r="512" spans="1:83" ht="12.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6"/>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row>
    <row r="513" spans="1:83" ht="12.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6"/>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row>
    <row r="514" spans="1:83" ht="12.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6"/>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row>
    <row r="515" spans="1:83" ht="12.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6"/>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row>
    <row r="516" spans="1:83" ht="12.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6"/>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row>
    <row r="517" spans="1:83" ht="12.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6"/>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row>
    <row r="518" spans="1:83" ht="12.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6"/>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row>
    <row r="519" spans="1:83" ht="12.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6"/>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row>
    <row r="520" spans="1:83" ht="12.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6"/>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row>
    <row r="521" spans="1:83" ht="12.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6"/>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row>
    <row r="522" spans="1:83" ht="12.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6"/>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row>
    <row r="523" spans="1:83" ht="12.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6"/>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row>
    <row r="524" spans="1:83" ht="12.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6"/>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row>
    <row r="525" spans="1:83" ht="12.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6"/>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row>
    <row r="526" spans="1:83" ht="12.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6"/>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row>
    <row r="527" spans="1:83" ht="12.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6"/>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row>
    <row r="528" spans="1:83" ht="12.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6"/>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row>
    <row r="529" spans="1:83" ht="12.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6"/>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row>
    <row r="530" spans="1:83" ht="12.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6"/>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row>
    <row r="531" spans="1:83" ht="12.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6"/>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row>
    <row r="532" spans="1:83" ht="12.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6"/>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row>
    <row r="533" spans="1:83" ht="12.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6"/>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row>
    <row r="534" spans="1:83" ht="12.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6"/>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row>
    <row r="535" spans="1:83" ht="12.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6"/>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row>
    <row r="536" spans="1:83" ht="12.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6"/>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row>
    <row r="537" spans="1:83" ht="12.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6"/>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row>
    <row r="538" spans="1:83" ht="12.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6"/>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row>
    <row r="539" spans="1:83" ht="12.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6"/>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row>
    <row r="540" spans="1:83" ht="12.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6"/>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row>
    <row r="541" spans="1:83" ht="12.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6"/>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row>
    <row r="542" spans="1:83" ht="12.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6"/>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row>
    <row r="543" spans="1:83" ht="12.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row>
    <row r="544" spans="1:83" ht="12.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6"/>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row>
    <row r="545" spans="1:83" ht="12.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6"/>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row>
    <row r="546" spans="1:83" ht="12.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6"/>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row>
    <row r="547" spans="1:83" ht="12.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6"/>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row>
    <row r="548" spans="1:83" ht="12.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row>
    <row r="549" spans="1:83" ht="12.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6"/>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row>
    <row r="550" spans="1:83" ht="12.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6"/>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row>
    <row r="551" spans="1:83" ht="12.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6"/>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row>
    <row r="552" spans="1:83" ht="12.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6"/>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row>
    <row r="553" spans="1:83" ht="12.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6"/>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row>
    <row r="554" spans="1:83" ht="12.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6"/>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row>
    <row r="555" spans="1:83" ht="12.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6"/>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row>
    <row r="556" spans="1:83" ht="12.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6"/>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row>
    <row r="557" spans="1:83" ht="12.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6"/>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row>
    <row r="558" spans="1:83" ht="12.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6"/>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row>
    <row r="559" spans="1:83" ht="12.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6"/>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row>
    <row r="560" spans="1:83" ht="12.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6"/>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row>
    <row r="561" spans="1:83" ht="12.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6"/>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row>
    <row r="562" spans="1:83" ht="12.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row>
    <row r="563" spans="1:83" ht="12.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6"/>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row>
    <row r="564" spans="1:83" ht="12.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row>
    <row r="565" spans="1:83" ht="12.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6"/>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row>
    <row r="566" spans="1:83" ht="12.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6"/>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row>
    <row r="567" spans="1:83" ht="12.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row>
    <row r="568" spans="1:83" ht="12.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row>
    <row r="569" spans="1:83" ht="12.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row>
    <row r="570" spans="1:83" ht="12.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row>
    <row r="571" spans="1:83" ht="12.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row>
    <row r="572" spans="1:83" ht="12.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row>
    <row r="573" spans="1:83" ht="12.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row>
    <row r="574" spans="1:83" ht="12.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row>
    <row r="575" spans="1:83" ht="12.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row>
    <row r="576" spans="1:83" ht="12.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row>
    <row r="577" spans="1:83" ht="12.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6"/>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row>
    <row r="578" spans="1:83" ht="12.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row>
    <row r="579" spans="1:83" ht="12.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row>
    <row r="580" spans="1:83" ht="12.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row>
    <row r="581" spans="1:83" ht="12.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row>
    <row r="582" spans="1:83" ht="12.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row>
    <row r="583" spans="1:83" ht="12.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row>
    <row r="584" spans="1:83" ht="12.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row>
    <row r="585" spans="1:83" ht="12.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row>
    <row r="586" spans="1:83" ht="12.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row>
    <row r="587" spans="1:83" ht="12.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row>
    <row r="588" spans="1:83" ht="12.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6"/>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row>
    <row r="589" spans="1:83" ht="12.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6"/>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row>
    <row r="590" spans="1:83" ht="12.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6"/>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row>
    <row r="591" spans="1:83" ht="12.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6"/>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row>
    <row r="592" spans="1:83" ht="12.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row>
    <row r="593" spans="1:83" ht="12.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row>
    <row r="594" spans="1:83" ht="12.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6"/>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row>
    <row r="595" spans="1:83" ht="12.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6"/>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row>
    <row r="596" spans="1:83" ht="12.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6"/>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row>
    <row r="597" spans="1:83" ht="12.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6"/>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row>
    <row r="598" spans="1:83" ht="12.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6"/>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row>
    <row r="599" spans="1:83" ht="12.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6"/>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row>
    <row r="600" spans="1:83" ht="12.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row>
    <row r="601" spans="1:83" ht="12.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6"/>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row>
    <row r="602" spans="1:83" ht="12.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6"/>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row>
    <row r="603" spans="1:83" ht="12.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6"/>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row>
    <row r="604" spans="1:83" ht="12.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6"/>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row>
    <row r="605" spans="1:83" ht="12.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6"/>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row>
    <row r="606" spans="1:83" ht="12.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6"/>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row>
    <row r="607" spans="1:83" ht="12.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6"/>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row>
    <row r="608" spans="1:83" ht="12.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6"/>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row>
    <row r="609" spans="1:83" ht="12.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6"/>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row>
    <row r="610" spans="1:83" ht="12.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6"/>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row>
    <row r="611" spans="1:83" ht="12.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6"/>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row>
    <row r="612" spans="1:83" ht="12.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6"/>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row>
    <row r="613" spans="1:83" ht="12.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6"/>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row>
    <row r="614" spans="1:83" ht="12.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6"/>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row>
    <row r="615" spans="1:83" ht="12.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6"/>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row>
    <row r="616" spans="1:83" ht="12.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6"/>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row>
    <row r="617" spans="1:83" ht="12.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6"/>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row>
    <row r="618" spans="1:83" ht="12.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6"/>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row>
    <row r="619" spans="1:83" ht="12.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6"/>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row>
    <row r="620" spans="1:83" ht="12.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6"/>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row>
    <row r="621" spans="1:83" ht="12.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6"/>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row>
    <row r="622" spans="1:83" ht="12.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6"/>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row>
    <row r="623" spans="1:83" ht="12.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6"/>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row>
    <row r="624" spans="1:83" ht="12.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6"/>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row>
    <row r="625" spans="1:83" ht="12.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6"/>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row>
    <row r="626" spans="1:83" ht="12.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6"/>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row>
    <row r="627" spans="1:83" ht="12.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6"/>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row>
    <row r="628" spans="1:83" ht="12.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6"/>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row>
    <row r="629" spans="1:83" ht="12.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6"/>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row>
    <row r="630" spans="1:83" ht="12.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6"/>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row>
    <row r="631" spans="1:83" ht="12.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6"/>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row>
    <row r="632" spans="1:83" ht="12.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6"/>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row>
    <row r="633" spans="1:83" ht="12.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6"/>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row>
    <row r="634" spans="1:83" ht="12.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6"/>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row>
    <row r="635" spans="1:83" ht="12.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6"/>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row>
    <row r="636" spans="1:83" ht="12.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6"/>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row>
    <row r="637" spans="1:83" ht="12.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6"/>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row>
    <row r="638" spans="1:83" ht="12.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6"/>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row>
    <row r="639" spans="1:83" ht="12.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6"/>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row>
    <row r="640" spans="1:83" ht="12.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6"/>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row>
    <row r="641" spans="1:83" ht="12.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6"/>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row>
    <row r="642" spans="1:83" ht="12.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6"/>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row>
    <row r="643" spans="1:83" ht="12.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6"/>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row>
    <row r="644" spans="1:83" ht="12.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6"/>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row>
    <row r="645" spans="1:83" ht="12.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6"/>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row>
    <row r="646" spans="1:83" ht="12.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6"/>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row>
    <row r="647" spans="1:83" ht="12.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6"/>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row>
    <row r="648" spans="1:83" ht="12.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6"/>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row>
    <row r="649" spans="1:83" ht="12.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6"/>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row>
    <row r="650" spans="1:83" ht="12.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6"/>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row>
    <row r="651" spans="1:83" ht="12.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6"/>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row>
    <row r="652" spans="1:83" ht="12.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6"/>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row>
    <row r="653" spans="1:83" ht="12.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6"/>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row>
    <row r="654" spans="1:83" ht="12.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6"/>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row>
    <row r="655" spans="1:83" ht="12.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6"/>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row>
    <row r="656" spans="1:83" ht="12.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6"/>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row>
    <row r="657" spans="1:83" ht="12.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6"/>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row>
    <row r="658" spans="1:83" ht="12.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6"/>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row>
    <row r="659" spans="1:83" ht="12.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6"/>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row>
    <row r="660" spans="1:83" ht="12.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6"/>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row>
    <row r="661" spans="1:83" ht="12.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6"/>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row>
    <row r="662" spans="1:83" ht="12.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6"/>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row>
    <row r="663" spans="1:83" ht="12.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6"/>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row>
    <row r="664" spans="1:83" ht="12.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6"/>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row>
    <row r="665" spans="1:83" ht="12.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6"/>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row>
    <row r="666" spans="1:83" ht="12.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6"/>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row>
    <row r="667" spans="1:83" ht="12.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6"/>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row>
    <row r="668" spans="1:83" ht="12.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6"/>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row>
    <row r="669" spans="1:83" ht="12.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6"/>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row>
    <row r="670" spans="1:83" ht="12.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6"/>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row>
    <row r="671" spans="1:83" ht="12.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6"/>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row>
    <row r="672" spans="1:83" ht="12.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6"/>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row>
    <row r="673" spans="1:83" ht="12.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6"/>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row>
    <row r="674" spans="1:83" ht="12.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6"/>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row>
    <row r="675" spans="1:83" ht="12.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6"/>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row>
    <row r="676" spans="1:83" ht="12.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6"/>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row>
    <row r="677" spans="1:83" ht="12.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6"/>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row>
    <row r="678" spans="1:83" ht="12.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6"/>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row>
    <row r="679" spans="1:83" ht="12.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6"/>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row>
    <row r="680" spans="1:83" ht="12.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6"/>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row>
    <row r="681" spans="1:83" ht="12.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6"/>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row>
    <row r="682" spans="1:83" ht="12.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6"/>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row>
    <row r="683" spans="1:83" ht="12.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6"/>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row>
    <row r="684" spans="1:83" ht="12.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6"/>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row>
    <row r="685" spans="1:83" ht="12.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6"/>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row>
    <row r="686" spans="1:83" ht="12.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6"/>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row>
    <row r="687" spans="1:83" ht="12.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6"/>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row>
    <row r="688" spans="1:83" ht="12.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6"/>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row>
    <row r="689" spans="1:83" ht="12.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6"/>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row>
    <row r="690" spans="1:83" ht="12.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6"/>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row>
    <row r="691" spans="1:83" ht="12.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6"/>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row>
    <row r="692" spans="1:83" ht="12.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6"/>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row>
    <row r="693" spans="1:83" ht="12.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6"/>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row>
    <row r="694" spans="1:83" ht="12.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6"/>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row>
    <row r="695" spans="1:83" ht="12.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6"/>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row>
    <row r="696" spans="1:83" ht="12.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6"/>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row>
    <row r="697" spans="1:83" ht="12.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6"/>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row>
    <row r="698" spans="1:83" ht="12.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6"/>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row>
    <row r="699" spans="1:83" ht="12.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6"/>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row>
    <row r="700" spans="1:83" ht="12.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6"/>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row>
    <row r="701" spans="1:83" ht="12.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6"/>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row>
    <row r="702" spans="1:83" ht="12.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6"/>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row>
    <row r="703" spans="1:83" ht="12.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6"/>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row>
    <row r="704" spans="1:83" ht="12.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6"/>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row>
    <row r="705" spans="1:83" ht="12.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6"/>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row>
    <row r="706" spans="1:83" ht="12.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6"/>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row>
    <row r="707" spans="1:83" ht="12.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6"/>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row>
    <row r="708" spans="1:83" ht="12.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6"/>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row>
    <row r="709" spans="1:83" ht="12.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6"/>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row>
    <row r="710" spans="1:83" ht="12.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6"/>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row>
    <row r="711" spans="1:83" ht="12.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6"/>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row>
    <row r="712" spans="1:83" ht="12.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6"/>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row>
    <row r="713" spans="1:83" ht="12.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6"/>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row>
    <row r="714" spans="1:83" ht="12.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6"/>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row>
    <row r="715" spans="1:83" ht="12.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6"/>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row>
    <row r="716" spans="1:83" ht="12.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6"/>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row>
    <row r="717" spans="1:83" ht="12.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6"/>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row>
    <row r="718" spans="1:83" ht="12.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6"/>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row>
    <row r="719" spans="1:83" ht="12.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6"/>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row>
    <row r="720" spans="1:83" ht="12.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6"/>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row>
    <row r="721" spans="1:83" ht="12.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6"/>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row>
    <row r="722" spans="1:83" ht="12.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6"/>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row>
    <row r="723" spans="1:83" ht="12.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6"/>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row>
    <row r="724" spans="1:83" ht="12.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6"/>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row>
    <row r="725" spans="1:83" ht="12.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6"/>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row>
    <row r="726" spans="1:83" ht="12.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6"/>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row>
    <row r="727" spans="1:83" ht="12.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6"/>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row>
    <row r="728" spans="1:83" ht="12.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6"/>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row>
    <row r="729" spans="1:83" ht="12.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6"/>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row>
    <row r="730" spans="1:83" ht="12.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6"/>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row>
    <row r="731" spans="1:83" ht="12.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6"/>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row>
    <row r="732" spans="1:83" ht="12.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6"/>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row>
    <row r="733" spans="1:83" ht="12.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6"/>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row>
    <row r="734" spans="1:83" ht="12.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6"/>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row>
    <row r="735" spans="1:83" ht="12.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6"/>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row>
    <row r="736" spans="1:83" ht="12.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6"/>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row>
    <row r="737" spans="1:83" ht="12.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6"/>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row>
    <row r="738" spans="1:83" ht="12.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6"/>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row>
    <row r="739" spans="1:83" ht="12.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6"/>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row>
    <row r="740" spans="1:83" ht="12.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6"/>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row>
    <row r="741" spans="1:83" ht="12.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6"/>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row>
    <row r="742" spans="1:83" ht="12.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6"/>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row>
    <row r="743" spans="1:83" ht="12.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6"/>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row>
    <row r="744" spans="1:83" ht="12.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6"/>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row>
    <row r="745" spans="1:83" ht="12.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6"/>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row>
    <row r="746" spans="1:83" ht="12.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6"/>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row>
    <row r="747" spans="1:83" ht="12.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6"/>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row>
    <row r="748" spans="1:83" ht="12.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6"/>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row>
    <row r="749" spans="1:83" ht="12.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6"/>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row>
    <row r="750" spans="1:83" ht="12.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6"/>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row>
    <row r="751" spans="1:83" ht="12.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6"/>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row>
    <row r="752" spans="1:83" ht="12.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6"/>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row>
    <row r="753" spans="1:83" ht="12.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6"/>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row>
    <row r="754" spans="1:83" ht="12.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6"/>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row>
    <row r="755" spans="1:83" ht="12.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6"/>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row>
    <row r="756" spans="1:83" ht="12.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6"/>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row>
    <row r="757" spans="1:83" ht="12.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6"/>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row>
    <row r="758" spans="1:83" ht="12.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6"/>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row>
    <row r="759" spans="1:83" ht="12.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6"/>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row>
    <row r="760" spans="1:83" ht="12.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6"/>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row>
    <row r="761" spans="1:83" ht="12.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6"/>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row>
    <row r="762" spans="1:83" ht="12.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6"/>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row>
    <row r="763" spans="1:83" ht="12.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6"/>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row>
    <row r="764" spans="1:83" ht="12.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6"/>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row>
    <row r="765" spans="1:83" ht="12.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6"/>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row>
    <row r="766" spans="1:83" ht="12.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6"/>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row>
    <row r="767" spans="1:83" ht="12.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6"/>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row>
    <row r="768" spans="1:83" ht="12.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6"/>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row>
    <row r="769" spans="1:83" ht="12.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6"/>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row>
    <row r="770" spans="1:83" ht="12.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6"/>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row>
    <row r="771" spans="1:83" ht="12.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6"/>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row>
    <row r="772" spans="1:83" ht="12.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6"/>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row>
    <row r="773" spans="1:83" ht="12.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6"/>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row>
    <row r="774" spans="1:83" ht="12.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6"/>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row>
    <row r="775" spans="1:83" ht="12.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6"/>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row>
    <row r="776" spans="1:83" ht="12.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6"/>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row>
    <row r="777" spans="1:83" ht="12.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6"/>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row>
    <row r="778" spans="1:83" ht="12.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6"/>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row>
    <row r="779" spans="1:83" ht="12.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6"/>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row>
    <row r="780" spans="1:83" ht="12.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6"/>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row>
    <row r="781" spans="1:83" ht="12.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6"/>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row>
    <row r="782" spans="1:83" ht="12.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6"/>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row>
    <row r="783" spans="1:83" ht="12.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6"/>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row>
    <row r="784" spans="1:83" ht="12.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6"/>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row>
    <row r="785" spans="1:83" ht="12.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6"/>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row>
    <row r="786" spans="1:83" ht="12.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6"/>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row>
    <row r="787" spans="1:83" ht="12.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6"/>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row>
    <row r="788" spans="1:83" ht="12.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6"/>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row>
    <row r="789" spans="1:83" ht="12.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6"/>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row>
    <row r="790" spans="1:83" ht="12.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6"/>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row>
    <row r="791" spans="1:83" ht="12.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6"/>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row>
    <row r="792" spans="1:83" ht="12.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6"/>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row>
    <row r="793" spans="1:83" ht="12.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6"/>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row>
    <row r="794" spans="1:83" ht="12.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6"/>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row>
    <row r="795" spans="1:83" ht="12.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6"/>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row>
    <row r="796" spans="1:83" ht="12.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6"/>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row>
    <row r="797" spans="1:83" ht="12.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6"/>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row>
    <row r="798" spans="1:83" ht="12.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6"/>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row>
    <row r="799" spans="1:83" ht="12.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6"/>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row>
    <row r="800" spans="1:83" ht="12.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6"/>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row>
    <row r="801" spans="1:83" ht="12.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6"/>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row>
    <row r="802" spans="1:83" ht="12.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6"/>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row>
    <row r="803" spans="1:83" ht="12.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6"/>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row>
    <row r="804" spans="1:83" ht="12.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6"/>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row>
    <row r="805" spans="1:83" ht="12.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6"/>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row>
    <row r="806" spans="1:83" ht="12.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6"/>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row>
    <row r="807" spans="1:83" ht="12.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6"/>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row>
    <row r="808" spans="1:83" ht="12.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6"/>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row>
    <row r="809" spans="1:83" ht="12.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6"/>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row>
    <row r="810" spans="1:83" ht="12.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6"/>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row>
    <row r="811" spans="1:83" ht="12.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6"/>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row>
    <row r="812" spans="1:83" ht="12.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6"/>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row>
    <row r="813" spans="1:83" ht="12.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6"/>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row>
    <row r="814" spans="1:83" ht="12.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6"/>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row>
    <row r="815" spans="1:83" ht="12.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6"/>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row>
    <row r="816" spans="1:83" ht="12.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6"/>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row>
    <row r="817" spans="1:83" ht="12.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6"/>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row>
    <row r="818" spans="1:83" ht="12.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6"/>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row>
    <row r="819" spans="1:83" ht="12.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6"/>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row>
    <row r="820" spans="1:83" ht="12.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6"/>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row>
    <row r="821" spans="1:83" ht="12.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6"/>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row>
    <row r="822" spans="1:83" ht="12.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6"/>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row>
    <row r="823" spans="1:83" ht="12.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6"/>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row>
    <row r="824" spans="1:83" ht="12.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6"/>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row>
    <row r="825" spans="1:83" ht="12.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6"/>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row>
    <row r="826" spans="1:83" ht="12.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6"/>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row>
    <row r="827" spans="1:83" ht="12.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6"/>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row>
    <row r="828" spans="1:83" ht="12.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6"/>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row>
    <row r="829" spans="1:83" ht="12.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6"/>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row>
    <row r="830" spans="1:83" ht="12.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6"/>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row>
    <row r="831" spans="1:83" ht="12.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6"/>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row>
    <row r="832" spans="1:83" ht="12.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6"/>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row>
    <row r="833" spans="1:83" ht="12.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6"/>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row>
    <row r="834" spans="1:83" ht="12.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6"/>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row>
    <row r="835" spans="1:83" ht="12.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6"/>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row>
    <row r="836" spans="1:83" ht="12.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6"/>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row>
    <row r="837" spans="1:83" ht="12.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6"/>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row>
    <row r="838" spans="1:83" ht="12.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6"/>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row>
    <row r="839" spans="1:83" ht="12.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6"/>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row>
    <row r="840" spans="1:83" ht="12.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6"/>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row>
    <row r="841" spans="1:83" ht="12.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6"/>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row>
    <row r="842" spans="1:83" ht="12.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6"/>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row>
    <row r="843" spans="1:83" ht="12.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6"/>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row>
    <row r="844" spans="1:83" ht="12.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6"/>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row>
    <row r="845" spans="1:83" ht="12.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6"/>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row>
    <row r="846" spans="1:83" ht="12.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6"/>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row>
    <row r="847" spans="1:83" ht="12.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6"/>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row>
    <row r="848" spans="1:83" ht="12.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6"/>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row>
    <row r="849" spans="1:83" ht="12.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6"/>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row>
    <row r="850" spans="1:83" ht="12.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6"/>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row>
    <row r="851" spans="1:83" ht="12.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6"/>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row>
    <row r="852" spans="1:83" ht="12.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6"/>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row>
    <row r="853" spans="1:83" ht="12.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6"/>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row>
    <row r="854" spans="1:83" ht="12.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6"/>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row>
    <row r="855" spans="1:83" ht="12.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6"/>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row>
    <row r="856" spans="1:83" ht="12.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6"/>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row>
    <row r="857" spans="1:83" ht="12.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6"/>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row>
    <row r="858" spans="1:83" ht="12.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6"/>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row>
    <row r="859" spans="1:83" ht="12.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6"/>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row>
    <row r="860" spans="1:83" ht="12.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6"/>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row>
    <row r="861" spans="1:83" ht="12.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6"/>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row>
    <row r="862" spans="1:83" ht="12.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6"/>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row>
    <row r="863" spans="1:83" ht="12.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6"/>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row>
    <row r="864" spans="1:83" ht="12.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6"/>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row>
    <row r="865" spans="1:83" ht="12.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6"/>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row>
    <row r="866" spans="1:83" ht="12.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6"/>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row>
    <row r="867" spans="1:83" ht="12.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6"/>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row>
    <row r="868" spans="1:83" ht="12.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6"/>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row>
    <row r="869" spans="1:83" ht="12.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6"/>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row>
    <row r="870" spans="1:83" ht="12.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6"/>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row>
    <row r="871" spans="1:83" ht="12.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6"/>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row>
    <row r="872" spans="1:83" ht="12.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6"/>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row>
    <row r="873" spans="1:83" ht="12.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6"/>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row>
    <row r="874" spans="1:83" ht="12.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6"/>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row>
    <row r="875" spans="1:83" ht="12.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6"/>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row>
    <row r="876" spans="1:83" ht="12.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6"/>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row>
    <row r="877" spans="1:83" ht="12.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6"/>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row>
    <row r="878" spans="1:83" ht="12.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6"/>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row>
    <row r="879" spans="1:83" ht="12.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6"/>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row>
    <row r="880" spans="1:83" ht="12.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6"/>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row>
    <row r="881" spans="1:83" ht="12.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6"/>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row>
    <row r="882" spans="1:83" ht="12.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6"/>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row>
    <row r="883" spans="1:83" ht="12.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6"/>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row>
    <row r="884" spans="1:83" ht="12.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6"/>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row>
    <row r="885" spans="1:83" ht="12.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6"/>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row>
    <row r="886" spans="1:83" ht="12.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6"/>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row>
    <row r="887" spans="1:83" ht="12.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6"/>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row>
    <row r="888" spans="1:83" ht="12.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6"/>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row>
    <row r="889" spans="1:83" ht="12.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6"/>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row>
    <row r="890" spans="1:83" ht="12.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6"/>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row>
    <row r="891" spans="1:83" ht="12.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6"/>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row>
    <row r="892" spans="1:83" ht="12.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6"/>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row>
    <row r="893" spans="1:83" ht="12.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6"/>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row>
    <row r="894" spans="1:83" ht="12.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6"/>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row>
    <row r="895" spans="1:83" ht="12.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6"/>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row>
    <row r="896" spans="1:83" ht="12.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6"/>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row>
    <row r="897" spans="1:83" ht="12.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6"/>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row>
    <row r="898" spans="1:83" ht="12.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6"/>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row>
    <row r="899" spans="1:83" ht="12.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6"/>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row>
    <row r="900" spans="1:83" ht="12.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6"/>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row>
    <row r="901" spans="1:83" ht="12.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6"/>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row>
    <row r="902" spans="1:83" ht="12.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6"/>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row>
    <row r="903" spans="1:83" ht="12.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6"/>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row>
    <row r="904" spans="1:83" ht="12.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6"/>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row>
    <row r="905" spans="1:83" ht="12.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6"/>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row>
    <row r="906" spans="1:83" ht="12.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6"/>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row>
    <row r="907" spans="1:83" ht="12.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6"/>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row>
    <row r="908" spans="1:83" ht="12.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6"/>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row>
    <row r="909" spans="1:83" ht="12.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6"/>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row>
    <row r="910" spans="1:83" ht="12.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6"/>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row>
    <row r="911" spans="1:83" ht="12.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6"/>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row>
    <row r="912" spans="1:83" ht="12.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6"/>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row>
    <row r="913" spans="1:83" ht="12.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6"/>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row>
    <row r="914" spans="1:83" ht="12.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6"/>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row>
    <row r="915" spans="1:83" ht="12.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6"/>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row>
    <row r="916" spans="1:83" ht="12.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6"/>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row>
    <row r="917" spans="1:83" ht="12.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6"/>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row>
    <row r="918" spans="1:83" ht="12.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6"/>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row>
    <row r="919" spans="1:83" ht="12.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6"/>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row>
    <row r="920" spans="1:83" ht="12.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6"/>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row>
    <row r="921" spans="1:83" ht="12.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6"/>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row>
    <row r="922" spans="1:83" ht="12.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6"/>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row>
    <row r="923" spans="1:83" ht="12.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6"/>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row>
    <row r="924" spans="1:83" ht="12.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6"/>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row>
    <row r="925" spans="1:83" ht="12.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6"/>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row>
    <row r="926" spans="1:83" ht="12.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6"/>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row>
    <row r="927" spans="1:83" ht="12.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6"/>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row>
    <row r="928" spans="1:83" ht="12.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6"/>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row>
    <row r="929" spans="1:83" ht="12.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6"/>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row>
    <row r="930" spans="1:83" ht="12.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6"/>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row>
    <row r="931" spans="1:83" ht="12.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6"/>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row>
    <row r="932" spans="1:83" ht="12.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6"/>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row>
    <row r="933" spans="1:83" ht="12.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6"/>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row>
    <row r="934" spans="1:83" ht="12.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6"/>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row>
    <row r="935" spans="1:83" ht="12.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6"/>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row>
    <row r="936" spans="1:83" ht="12.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6"/>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row>
    <row r="937" spans="1:83" ht="12.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6"/>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row>
    <row r="938" spans="1:83" ht="12.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6"/>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row>
    <row r="939" spans="1:83" ht="12.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6"/>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row>
    <row r="940" spans="1:83" ht="12.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6"/>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row>
    <row r="941" spans="1:83" ht="12.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6"/>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row>
    <row r="942" spans="1:83" ht="12.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6"/>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row>
    <row r="943" spans="1:83" ht="12.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6"/>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row>
    <row r="944" spans="1:83" ht="12.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6"/>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row>
    <row r="945" spans="1:83" ht="12.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6"/>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row>
    <row r="946" spans="1:83" ht="12.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6"/>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row>
    <row r="947" spans="1:83" ht="12.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6"/>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row>
    <row r="948" spans="1:83" ht="12.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6"/>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row>
    <row r="949" spans="1:83" ht="12.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6"/>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row>
    <row r="950" spans="1:83" ht="12.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6"/>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row>
    <row r="951" spans="1:83" ht="12.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6"/>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row>
    <row r="952" spans="1:83" ht="12.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6"/>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row>
    <row r="953" spans="1:83" ht="12.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6"/>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row>
    <row r="954" spans="1:83" ht="12.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6"/>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row>
    <row r="955" spans="1:83" ht="12.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6"/>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row>
    <row r="956" spans="1:83" ht="12.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6"/>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row>
    <row r="957" spans="1:83" ht="12.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6"/>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row>
    <row r="958" spans="1:83" ht="12.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6"/>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row>
    <row r="959" spans="1:83" ht="12.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6"/>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row>
    <row r="960" spans="1:83" ht="12.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6"/>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row>
    <row r="961" spans="1:83" ht="12.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6"/>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row>
    <row r="962" spans="1:83" ht="12.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6"/>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row>
    <row r="963" spans="1:83" ht="12.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6"/>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row>
    <row r="964" spans="1:83" ht="12.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6"/>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row>
    <row r="965" spans="1:83" ht="12.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6"/>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row>
    <row r="966" spans="1:83" ht="12.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row>
    <row r="967" spans="1:83" ht="12.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6"/>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row>
    <row r="968" spans="1:83" ht="12.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6"/>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row>
    <row r="969" spans="1:83" ht="12.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6"/>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row>
    <row r="970" spans="1:83" ht="12.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6"/>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row>
    <row r="971" spans="1:83" ht="12.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6"/>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row>
    <row r="972" spans="1:83" ht="12.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6"/>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row>
    <row r="973" spans="1:83" ht="12.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6"/>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row>
    <row r="974" spans="1:83" ht="12.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6"/>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row>
    <row r="975" spans="1:83" ht="12.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6"/>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row>
    <row r="976" spans="1:83" ht="12.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6"/>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row>
    <row r="977" spans="1:83" ht="12.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6"/>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row>
    <row r="978" spans="1:83" ht="12.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6"/>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row>
    <row r="979" spans="1:83" ht="12.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6"/>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row>
    <row r="980" spans="1:83" ht="12.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6"/>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row>
    <row r="981" spans="1:83" ht="12.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6"/>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row>
    <row r="982" spans="1:83" ht="12.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6"/>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row>
    <row r="983" spans="1:83" ht="12.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6"/>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row>
    <row r="984" spans="1:83" ht="12.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6"/>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row>
    <row r="985" spans="1:83" ht="12.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6"/>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row>
    <row r="986" spans="1:83" ht="12.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6"/>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row>
    <row r="987" spans="1:83" ht="12.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6"/>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row>
    <row r="988" spans="1:83" ht="12.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6"/>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row>
    <row r="989" spans="1:83" ht="12.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6"/>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row>
    <row r="990" spans="1:83" ht="12.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6"/>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row>
    <row r="991" spans="1:83" ht="12.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6"/>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row>
    <row r="992" spans="1:83" ht="12.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6"/>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row>
    <row r="993" spans="1:83" ht="12.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6"/>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row>
    <row r="994" spans="1:83" ht="12.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6"/>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row>
    <row r="995" spans="1:83" ht="12.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6"/>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row>
    <row r="996" spans="1:83" ht="12.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6"/>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row>
    <row r="997" spans="1:83" ht="12.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6"/>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row>
    <row r="998" spans="1:83" ht="12.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6"/>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row>
    <row r="999" spans="1:83" ht="12.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6"/>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row>
    <row r="1000" spans="1:83" ht="12.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6"/>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row>
  </sheetData>
  <mergeCells count="6">
    <mergeCell ref="A1:H1"/>
    <mergeCell ref="I1:P1"/>
    <mergeCell ref="B3:H3"/>
    <mergeCell ref="J3:P3"/>
    <mergeCell ref="B4:H4"/>
    <mergeCell ref="J4:P4"/>
  </mergeCells>
  <pageMargins left="0.7" right="0.7" top="0.75" bottom="0.75" header="0" footer="0"/>
  <pageSetup orientation="landscape"/>
  <headerFooter>
    <oddFooter>&amp;L&amp;F, &amp;A&amp;R&amp;D, &amp;T</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vt:lpstr>
      <vt:lpstr>Modified FAA</vt:lpstr>
      <vt:lpstr>Hydrograph</vt:lpstr>
      <vt:lpstr>Full-Spectrum</vt:lpstr>
      <vt:lpstr>WQCV</vt:lpstr>
      <vt:lpstr>Pond</vt:lpstr>
      <vt:lpstr>Restrictor Plate</vt:lpstr>
      <vt:lpstr>Outlet</vt:lpstr>
      <vt:lpstr>Culvert</vt:lpstr>
      <vt:lpstr>Spillway</vt:lpstr>
      <vt:lpstr>Routing</vt:lpstr>
      <vt:lpstr>Design Info</vt:lpstr>
      <vt:lpstr>Routing!TABLE_10</vt:lpstr>
      <vt:lpstr>Routing!TABLE_9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Todd, Jordan R.</cp:lastModifiedBy>
  <dcterms:modified xsi:type="dcterms:W3CDTF">2026-04-14T14:13:18Z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35099e-347c-40ed-99aa-a56380e2bef0_Enabled">
    <vt:lpwstr>true</vt:lpwstr>
  </property>
  <property fmtid="{D5CDD505-2E9C-101B-9397-08002B2CF9AE}" pid="3" name="MSIP_Label_5235099e-347c-40ed-99aa-a56380e2bef0_SetDate">
    <vt:lpwstr>2026-04-14T14:13:18Z</vt:lpwstr>
  </property>
  <property fmtid="{D5CDD505-2E9C-101B-9397-08002B2CF9AE}" pid="4" name="MSIP_Label_5235099e-347c-40ed-99aa-a56380e2bef0_Method">
    <vt:lpwstr>Standard</vt:lpwstr>
  </property>
  <property fmtid="{D5CDD505-2E9C-101B-9397-08002B2CF9AE}" pid="5" name="MSIP_Label_5235099e-347c-40ed-99aa-a56380e2bef0_Name">
    <vt:lpwstr>defa4170-0d19-0005-0004-bc88714345d2</vt:lpwstr>
  </property>
  <property fmtid="{D5CDD505-2E9C-101B-9397-08002B2CF9AE}" pid="6" name="MSIP_Label_5235099e-347c-40ed-99aa-a56380e2bef0_SiteId">
    <vt:lpwstr>fda2b22e-4307-43b1-bf9a-373f232dae49</vt:lpwstr>
  </property>
  <property fmtid="{D5CDD505-2E9C-101B-9397-08002B2CF9AE}" pid="7" name="MSIP_Label_5235099e-347c-40ed-99aa-a56380e2bef0_ActionId">
    <vt:lpwstr>a14cd26f-908f-4000-8852-16ce67c17402</vt:lpwstr>
  </property>
  <property fmtid="{D5CDD505-2E9C-101B-9397-08002B2CF9AE}" pid="8" name="MSIP_Label_5235099e-347c-40ed-99aa-a56380e2bef0_ContentBits">
    <vt:lpwstr>0</vt:lpwstr>
  </property>
  <property fmtid="{D5CDD505-2E9C-101B-9397-08002B2CF9AE}" pid="9" name="MSIP_Label_5235099e-347c-40ed-99aa-a56380e2bef0_Tag">
    <vt:lpwstr>10, 3, 0, 1</vt:lpwstr>
  </property>
</Properties>
</file>